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https://nhiimpl1-my.sharepoint.com/personal/vinayjindal_nhit_co_in/Documents/Documents/Procurement NHIT FY26-27 - VJ/RFP NHIT FY26-27/RFP Highway Lighting - Simga Bilaspur NSPPL/"/>
    </mc:Choice>
  </mc:AlternateContent>
  <xr:revisionPtr revIDLastSave="0" documentId="8_{61A3E5EA-0070-459F-B5BB-6213EAE2215C}" xr6:coauthVersionLast="47" xr6:coauthVersionMax="47" xr10:uidLastSave="{00000000-0000-0000-0000-000000000000}"/>
  <bookViews>
    <workbookView xWindow="-110" yWindow="-110" windowWidth="19420" windowHeight="10300" activeTab="6" xr2:uid="{00000000-000D-0000-FFFF-FFFF00000000}"/>
  </bookViews>
  <sheets>
    <sheet name="BOQ  Final" sheetId="8" r:id="rId1"/>
    <sheet name="Audit" sheetId="9" state="hidden" r:id="rId2"/>
    <sheet name="Drawing" sheetId="7" state="hidden" r:id="rId3"/>
    <sheet name="Details" sheetId="3" r:id="rId4"/>
    <sheet name="Details 2" sheetId="6" r:id="rId5"/>
    <sheet name="Stock" sheetId="5" r:id="rId6"/>
    <sheet name="Missing Pole" sheetId="4" r:id="rId7"/>
  </sheets>
  <definedNames>
    <definedName name="_xlnm._FilterDatabase" localSheetId="0" hidden="1">'BOQ  Final'!$A$5:$F$32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7" l="1"/>
  <c r="O40" i="7"/>
  <c r="O39" i="7"/>
  <c r="O38" i="7"/>
  <c r="O37" i="7"/>
  <c r="L38" i="7"/>
  <c r="M38" i="7" s="1"/>
  <c r="M37" i="7"/>
  <c r="L37" i="7"/>
  <c r="K36" i="7"/>
  <c r="L36" i="7" s="1"/>
  <c r="L31" i="7"/>
  <c r="O31" i="7"/>
  <c r="K30" i="7"/>
  <c r="O34" i="7"/>
  <c r="O33" i="7"/>
  <c r="O32" i="7"/>
  <c r="C35" i="7"/>
  <c r="C37" i="7"/>
  <c r="E37" i="7" s="1"/>
  <c r="C34" i="7"/>
  <c r="E34" i="7"/>
  <c r="D30" i="8"/>
  <c r="D29" i="8"/>
  <c r="D28" i="8"/>
  <c r="D27" i="8"/>
  <c r="D26" i="8"/>
  <c r="D25" i="8"/>
  <c r="D24" i="8"/>
  <c r="D23" i="8"/>
  <c r="D22" i="8"/>
  <c r="D21" i="8"/>
  <c r="D20" i="8"/>
  <c r="D19" i="8"/>
  <c r="D16" i="8"/>
  <c r="D15" i="8"/>
  <c r="D14" i="8"/>
  <c r="D13" i="8"/>
  <c r="D12" i="8"/>
  <c r="D11" i="8"/>
  <c r="D10" i="8"/>
  <c r="D9" i="8"/>
  <c r="D8" i="8"/>
  <c r="D7" i="8"/>
  <c r="D6" i="8"/>
  <c r="E35" i="7"/>
  <c r="C33" i="7"/>
  <c r="E33" i="7" s="1"/>
  <c r="L32" i="7"/>
  <c r="M32" i="7" s="1"/>
  <c r="C32" i="7"/>
  <c r="E32" i="7" s="1"/>
  <c r="M31" i="7"/>
  <c r="E36" i="7" s="1"/>
  <c r="C31" i="7"/>
  <c r="E31" i="7" s="1"/>
  <c r="L30" i="7"/>
  <c r="AC5" i="7"/>
  <c r="AA5" i="7"/>
  <c r="AA4" i="7"/>
  <c r="AB4" i="7" s="1"/>
  <c r="AB5" i="7" s="1"/>
  <c r="AB6" i="7" s="1"/>
  <c r="G8" i="6"/>
  <c r="G7" i="6"/>
  <c r="G6" i="6"/>
  <c r="G5" i="6"/>
  <c r="G4" i="6"/>
  <c r="G3" i="6"/>
  <c r="G17" i="3"/>
  <c r="D59" i="4"/>
  <c r="D61" i="4"/>
  <c r="D60" i="4"/>
  <c r="G12" i="3" s="1"/>
  <c r="G8" i="3"/>
  <c r="D15" i="5"/>
  <c r="G13" i="3"/>
  <c r="C57" i="4"/>
  <c r="E38" i="7" l="1"/>
  <c r="F31" i="8"/>
  <c r="G18" i="3"/>
  <c r="F17" i="8" l="1"/>
  <c r="F32" i="8" s="1"/>
</calcChain>
</file>

<file path=xl/sharedStrings.xml><?xml version="1.0" encoding="utf-8"?>
<sst xmlns="http://schemas.openxmlformats.org/spreadsheetml/2006/main" count="420" uniqueCount="210">
  <si>
    <t>NHIT Southern Projects Pvt Ltd.</t>
  </si>
  <si>
    <t>Details of Damaged/Missing Poles From 48.580 To 126.525</t>
  </si>
  <si>
    <t>Sl No.</t>
  </si>
  <si>
    <t>Chainage (KM)</t>
  </si>
  <si>
    <t>Number of Damaged Pole</t>
  </si>
  <si>
    <t>Side</t>
  </si>
  <si>
    <t>Provision</t>
  </si>
  <si>
    <t>Remarks</t>
  </si>
  <si>
    <t>49+230</t>
  </si>
  <si>
    <t>RHS</t>
  </si>
  <si>
    <t>Single Arm Pole</t>
  </si>
  <si>
    <t>53+840</t>
  </si>
  <si>
    <t>LHS</t>
  </si>
  <si>
    <t>53+900</t>
  </si>
  <si>
    <t>LHS(On Embankment)</t>
  </si>
  <si>
    <t>Double Arm Pole</t>
  </si>
  <si>
    <t>56+530</t>
  </si>
  <si>
    <t>56+500</t>
  </si>
  <si>
    <t>57+500</t>
  </si>
  <si>
    <t>RHS (On embankment)</t>
  </si>
  <si>
    <t>65+400</t>
  </si>
  <si>
    <t>68+650</t>
  </si>
  <si>
    <t>Median</t>
  </si>
  <si>
    <t>On River, Tilted from base due to damage</t>
  </si>
  <si>
    <t>75+050</t>
  </si>
  <si>
    <t>75+340</t>
  </si>
  <si>
    <t>75+400</t>
  </si>
  <si>
    <t>79+200</t>
  </si>
  <si>
    <t>81+370</t>
  </si>
  <si>
    <t>83+750</t>
  </si>
  <si>
    <t>87+200</t>
  </si>
  <si>
    <t>96+000</t>
  </si>
  <si>
    <t>96+150</t>
  </si>
  <si>
    <t>97+850</t>
  </si>
  <si>
    <t xml:space="preserve">LHS </t>
  </si>
  <si>
    <t>100+800</t>
  </si>
  <si>
    <t>100+830</t>
  </si>
  <si>
    <t>101+690</t>
  </si>
  <si>
    <t>101+720</t>
  </si>
  <si>
    <t>101+910</t>
  </si>
  <si>
    <t>102+790</t>
  </si>
  <si>
    <t>103+000</t>
  </si>
  <si>
    <t>103+090</t>
  </si>
  <si>
    <t>103+250</t>
  </si>
  <si>
    <t>103+420</t>
  </si>
  <si>
    <t>103+800</t>
  </si>
  <si>
    <t>103+950</t>
  </si>
  <si>
    <t>104+100</t>
  </si>
  <si>
    <t>104+700</t>
  </si>
  <si>
    <t>104+730</t>
  </si>
  <si>
    <t>105+200</t>
  </si>
  <si>
    <t>105+350</t>
  </si>
  <si>
    <t>105+360</t>
  </si>
  <si>
    <t>105+440</t>
  </si>
  <si>
    <t>105+470</t>
  </si>
  <si>
    <t>105+500</t>
  </si>
  <si>
    <t>106+700</t>
  </si>
  <si>
    <t>108+440</t>
  </si>
  <si>
    <t>108+500</t>
  </si>
  <si>
    <t>108+850</t>
  </si>
  <si>
    <t>108+880</t>
  </si>
  <si>
    <t>109+000</t>
  </si>
  <si>
    <t>109+210</t>
  </si>
  <si>
    <t>110+050</t>
  </si>
  <si>
    <t>Tilted from base due to damage</t>
  </si>
  <si>
    <t>115+150</t>
  </si>
  <si>
    <t>117+350</t>
  </si>
  <si>
    <t>118+700</t>
  </si>
  <si>
    <t>118+760</t>
  </si>
  <si>
    <t>Total Number Of damaged Pole</t>
  </si>
  <si>
    <t>From</t>
  </si>
  <si>
    <t>To</t>
  </si>
  <si>
    <t>Description</t>
  </si>
  <si>
    <t>Sl. No.</t>
  </si>
  <si>
    <t>Location / Side</t>
  </si>
  <si>
    <t>Asset Description</t>
  </si>
  <si>
    <t xml:space="preserve">Chainage          </t>
  </si>
  <si>
    <t>Unit</t>
  </si>
  <si>
    <t>Required Qty</t>
  </si>
  <si>
    <t>LED Street Light 150W</t>
  </si>
  <si>
    <t xml:space="preserve">Sodium lights need to replace with LED </t>
  </si>
  <si>
    <t>Median &amp; Service Road</t>
  </si>
  <si>
    <t>Nos</t>
  </si>
  <si>
    <t>Feeder Piller Panel</t>
  </si>
  <si>
    <t xml:space="preserve">4 New for thefted Service road lights &amp; 4 Existing panel need to replace </t>
  </si>
  <si>
    <t>Sholder &amp; Service road</t>
  </si>
  <si>
    <t>1.5SQMM 3 Core Cable</t>
  </si>
  <si>
    <t>Median, Sholder &amp; Service Road</t>
  </si>
  <si>
    <t>Rmt</t>
  </si>
  <si>
    <t xml:space="preserve">Trailing cable thefted of 251 Light </t>
  </si>
  <si>
    <t>4 pole terminal 63A</t>
  </si>
  <si>
    <t>Lug For 16 SQMM</t>
  </si>
  <si>
    <t>GI Pole 12.5Mtr Double Arm</t>
  </si>
  <si>
    <t>GI Pole 12.5Mtr Single Arm</t>
  </si>
  <si>
    <t>Armoured cable 16mm *4 core</t>
  </si>
  <si>
    <t>Section Pipe 2Inch</t>
  </si>
  <si>
    <t>Timer Digital GIC</t>
  </si>
  <si>
    <t>Service road</t>
  </si>
  <si>
    <t>Median &amp; Sholder</t>
  </si>
  <si>
    <t>LED Flood Light 350W</t>
  </si>
  <si>
    <t>2 Midmast having only 3 lights in each pole, need to fix 8 lights on each</t>
  </si>
  <si>
    <t>Junction</t>
  </si>
  <si>
    <t>Contactor MNX 70</t>
  </si>
  <si>
    <t>Contactor Coil MNX 70</t>
  </si>
  <si>
    <t>BOQ_Exisint Damages of Electrical Street lights - Simga to Bilaspur Section</t>
  </si>
  <si>
    <t>S.No</t>
  </si>
  <si>
    <t>Description of Item</t>
  </si>
  <si>
    <t>Quantity</t>
  </si>
  <si>
    <t>Unit Rate</t>
  </si>
  <si>
    <t>Total Amount</t>
  </si>
  <si>
    <t>Supply of the Digital Timer, L&amp;T make, GIC Model, DIN-rail mountable, operating voltage 110–240 V AC 50/60 Hz, programmable modes including ON-Delay, OFF-Delay, Cyclic On/Off, Daily/Weekly programming, manual override, memory backup after power failure, SPDT relay output rated 16 A (NO)/5 A (NC) @ 240 V AC, timing range 1 s–99 hrs, front-panel digital display, IP20 terminals/IP40 enclosure, operating temperature –10 °C to +55 °C</t>
  </si>
  <si>
    <t>For New Poles</t>
  </si>
  <si>
    <t>Required Spares From 48.580 To 126.525</t>
  </si>
  <si>
    <t>MCB 4Pole 63 Amp</t>
  </si>
  <si>
    <t>For highway lighting feeder pilar &amp; Toll building</t>
  </si>
  <si>
    <t>1.5sqmm 3 core cable</t>
  </si>
  <si>
    <t>RMT</t>
  </si>
  <si>
    <t>For highway Street light trailing cable &amp; Toll building</t>
  </si>
  <si>
    <t>For highway lighting Service cable, Pole to Pole Cable &amp; Toll building</t>
  </si>
  <si>
    <t>Panel box for Street Light</t>
  </si>
  <si>
    <t>For highway lighting</t>
  </si>
  <si>
    <t>For highway lighting &amp; toll around 500 meter</t>
  </si>
  <si>
    <t xml:space="preserve">For lighway highmast </t>
  </si>
  <si>
    <t>LED Flood light 350W</t>
  </si>
  <si>
    <t>Supply of 4 Pole, 63A MCB, Havells make with 415V AC rating, 10kA breaking capacity, C-curve characteristics, DIN-rail mounting, IP20 protection, thermal-magnetic trip, overload and short-circuit protection, compliant with IEC 60898/IEC 60947-2 standards.</t>
  </si>
  <si>
    <t>For each Pole Armoured Cable connection</t>
  </si>
  <si>
    <t>For highway lighting &amp; highmast cable connector</t>
  </si>
  <si>
    <t>In place of missing damaged pole</t>
  </si>
  <si>
    <t>Both side cable are damage and thefted, Need to replace with new</t>
  </si>
  <si>
    <t>For Armoured cable laying</t>
  </si>
  <si>
    <t>A. Supply &amp; Fixing</t>
  </si>
  <si>
    <t>B. Supply Items</t>
  </si>
  <si>
    <t>Total of A</t>
  </si>
  <si>
    <t>Total of B</t>
  </si>
  <si>
    <t>Total of A + B</t>
  </si>
  <si>
    <t>Supply of 150W LED Street Light, Havells/Bajaj make, suitable for highway road lighting, with pressure die-cast aluminium housing, system efficacy of 120–135 lm/W, non-yellowing lens optics, toughened glass, potted driver with inbuilt surge/over-voltage/under-voltage/open-short circuit protection, IP65/66 ingress protection, IK08/IK09 impact resistance, and compliant with LM-79/LM-80/IEC standards.</t>
  </si>
  <si>
    <t>Supply of 350W LED Flood light, Havells/Bajaj make, suitable for Toll Plaza Canopy lighting, with pressure die-cast aluminium housing, minimum 120 lm/W system efficacy, non-yellowing lens optics, toughened glass, potted driver with inbuilt surge/voltage/open-short protection, IP65/66 protection, IK07/08 impact rating, compliant with LM-79/LM-80/IEC standards.</t>
  </si>
  <si>
    <t>Supply of 16 sq.mm, 4-core armoured cable with XLPE/PVC insulation, galvanized steel wire armour, PVC/PE outer sheath, rated 1.1 kV AC, suitable for underground, duct, industrial, or street lighting installations, complying with IS 1554 / IEC 60502 standards.</t>
  </si>
  <si>
    <t>Supply of 1.5 sq.mm, 3-core flexible copper trailing cable for street light pole connection, PVC/LSZH insulated, black UV-resistant sheath, rated 300/500V AC, flame retardant, suitable for overhead/underground/pole mounting, compliant with IS 694 / IEC 60502-1 standards.</t>
  </si>
  <si>
    <t>Supply of a street light feeder panel / peeler with timer-based automation, electromagnetic contactor, MCB protection, lockable powder-coated IP54/IP65 enclosure, provision for 2–6 outgoing circuits, manual override, and indicator lamps, suitable for 230/415V AC, 50Hz street lighting/ Highmast systems</t>
  </si>
  <si>
    <t>Supply of Street Light Pole Foundation Accessories comprising hot-dip galvanized Base Plate, Anchor Bolts (J-Bolts), Nuts, Washers, Template Plate, Clamps and all associated hardware complete, manufactured, tested and supplied as per approved GFC drawings, relevant IS specifications and Engineer-in-Charge's approval, ready for installation.</t>
  </si>
  <si>
    <t>Supply of 12.5m high GI street light pole with double-arm arrangement, hot-dip galvanized, tapered tubular steel, suitable for mounting LED/conventional luminaires, complete with internal wiring provision and compliant with IS 2713, IS 2062, and IS 875 standards.</t>
  </si>
  <si>
    <t>Supply of 12.5m high GI street light pole with Single-arm arrangement, hot-dip galvanized, tapered tubular steel, suitable for mounting LED/conventional luminaires, complete with internal wiring provision and compliant with IS 2713, IS 2062, and IS 875 standards.</t>
  </si>
  <si>
    <t>Street light foundation accessories</t>
  </si>
  <si>
    <t>Street light pole double Arm</t>
  </si>
  <si>
    <t>Street light pole single Arm</t>
  </si>
  <si>
    <t>Foundation for newly supplied street light pole</t>
  </si>
  <si>
    <t xml:space="preserve">Solar Blinker with pole </t>
  </si>
  <si>
    <t>Supply of Solar LED Blinker (Amber Colour) with Pole – Supply of solar-powered amber LED blinker conforming to NHAI/MoRTH specifications, comprising minimum 300 high-intensity amber LEDs (5 mm) with automatic dusk-to-dawn operation, 40 W mono-crystalline solar PV module, 12.8 V, 24 Ah Li-ion (LiFePO₄) battery, intelligent MPPT/PWM charge controller with overcharge and deep discharge protection, and minimum 120 hours (5 days) backup under normal flashing operation. The unit shall have IP65 weatherproof housing and shall be mounted on a 4.5 m high hot-dip galvanized (HDG) MS pole complete with foundation bolts, brackets, clamps, wiring, and all accessories required for complete installation.</t>
  </si>
  <si>
    <t>Both side cable are damage and thefted, Need to replace with new &amp; refixing of exesting good condition cable</t>
  </si>
  <si>
    <t>Sl No</t>
  </si>
  <si>
    <t>Chainage</t>
  </si>
  <si>
    <t>Location</t>
  </si>
  <si>
    <t>RHS Service road</t>
  </si>
  <si>
    <t>LHS Service road</t>
  </si>
  <si>
    <t xml:space="preserve">Median </t>
  </si>
  <si>
    <t>RHS Sholder</t>
  </si>
  <si>
    <t>LHS Sholder</t>
  </si>
  <si>
    <t>Median Under VUP</t>
  </si>
  <si>
    <t>Timer</t>
  </si>
  <si>
    <t>Median/Service Road</t>
  </si>
  <si>
    <t>For Stock</t>
  </si>
  <si>
    <t>67+750, 68+150, 68+750, 65+150, 78+850, 82+700, 49+150, 79+220, 69+600, 58+750</t>
  </si>
  <si>
    <t>Will replace with currently fixed old &amp; anolog timer</t>
  </si>
  <si>
    <t>Particular</t>
  </si>
  <si>
    <t xml:space="preserve">Qty </t>
  </si>
  <si>
    <t>Rate</t>
  </si>
  <si>
    <t>Amount</t>
  </si>
  <si>
    <t>Excavation(in cum)</t>
  </si>
  <si>
    <t>RCC Column Concrete(M25)(in cum)</t>
  </si>
  <si>
    <t>12 mm bar Vertical(in Kg)</t>
  </si>
  <si>
    <t>8 mm bar stirrups(in Kg)</t>
  </si>
  <si>
    <t>J Bolt(in Kg)</t>
  </si>
  <si>
    <t>Baseplate(in Kg)</t>
  </si>
  <si>
    <t>Grand Total</t>
  </si>
  <si>
    <r>
      <rPr>
        <b/>
        <sz val="8"/>
        <color theme="1"/>
        <rFont val="Poppins"/>
      </rPr>
      <t>Supply, Fixing and Installation of 150W LED Street Light</t>
    </r>
    <r>
      <rPr>
        <sz val="8"/>
        <color theme="1"/>
        <rFont val="Poppins"/>
      </rPr>
      <t xml:space="preserve">
Supplying, fixing, installing, testing and commissioning of 150 W LED street light luminaire suitable for highway road lighting applications, of approved make such as Havells, Bajaj or equivalent approved make, complete with pressure die-cast aluminium housing, high-efficiency LED system having minimum system efficacy of 120–135 lm/W, non-yellowing lens optics and toughened glass cover. The luminaire shall be provided with a fully potted LED driver having inbuilt protection against surge, over-voltage, under-voltage, open-circuit and short-circuit conditions, suitable for operation on the specified electrical supply.
The LED street light shall have minimum IP65/IP66 ingress protection and IK08/IK09 impact resistance and shall comply with relevant applicable IEC standards and LM-79/LM-80 requirements. The item shall include all necessary mounting brackets, clamps, connectors, glands, cables, fasteners and accessories required for proper fixing on the existing/new lighting pole or bracket, including alignment, testing and commissioning.
The rate shall include supply, transportation, loading, unloading, installation, fixing, electrical connections, labour, tools &amp; tackles, testing, commissioning and all incidental works required for complete and satisfactory operation of the LED street light as directed by the Engineer-in-Charge.</t>
    </r>
  </si>
  <si>
    <r>
      <rPr>
        <b/>
        <sz val="8"/>
        <color theme="1"/>
        <rFont val="Poppins"/>
      </rPr>
      <t>Supply, Fixing and Installation of 350W LED Flood Light for Toll Plaza Canopy</t>
    </r>
    <r>
      <rPr>
        <sz val="8"/>
        <color theme="1"/>
        <rFont val="Poppins"/>
      </rPr>
      <t xml:space="preserve">
Supplying, fixing, installing, testing and commissioning of 350 W LED Flood Light suitable for Toll Plaza Canopy lighting applications, of approved make such as Havells, Bajaj or equivalent approved make, complete with pressure die-cast aluminium housing, high-efficiency LED system having minimum system efficacy of 120 lm/W, non-yellowing lens optics and toughened glass cover. The flood light shall be provided with a fully potted LED driver having inbuilt protection against surge, over-voltage, under-voltage, open-circuit and short-circuit conditions, suitable for operation on the specified electrical supply.
The LED flood light shall have minimum IP65/IP66 ingress protection and IK07/IK08 impact resistance and shall comply with relevant applicable IEC standards and LM-79/LM-80 requirements. The item shall include all necessary mounting brackets, clamps, connectors, glands, cables, fasteners and accessories required for proper fixing to the Toll Plaza canopy structure, including alignment, aiming, electrical connections, testing and commissioning.
The rate shall include supply, transportation, loading, unloading, installation, fixing, mounting accessories, electrical connections, labour, tools &amp; tackles, testing, commissioning and all incidental works required for complete and satisfactory operation of the LED flood light as directed by the Engineer-in-Charge.</t>
    </r>
  </si>
  <si>
    <r>
      <rPr>
        <b/>
        <sz val="8"/>
        <color theme="1"/>
        <rFont val="Poppins"/>
      </rPr>
      <t>Supply, Laying and Installation of 16 Sq.mm 4-Core Armoured Cable</t>
    </r>
    <r>
      <rPr>
        <sz val="8"/>
        <color theme="1"/>
        <rFont val="Poppins"/>
      </rPr>
      <t xml:space="preserve">
Supplying, laying, testing and commissioning of 16 sq.mm, 4-core, copper/aluminium conductor armoured power cable with XLPE/PVC insulation, galvanized steel wire/tape armour and PVC/PE outer sheath, rated 1.1 kV, suitable for underground, cable trench, duct, industrial and street lighting applications, conforming to relevant provisions of IS 7098 / IS 1554 and IEC 60502, complete in all respects as per approved drawings and specifications.
The work shall include supply, transportation, loading, unloading, handling, laying and routing of cable through underground trenches/ducts/cable trays wherever required, including dressing, supporting, clamping, identification and termination at both ends using suitable approved cable glands, crimping-type cable lugs, heat-shrinkable sleeves, ferrules and other necessary accessories. The cable shall be properly tested for insulation resistance, continuity and phase identification before energisation.
The rate shall include all materials, cable glands, lugs, ferrules, termination accessories, clamps, supports, jointing materials, labour, tools &amp; tackles, testing equipment, transportation, installation and all incidental works required for satisfactory completion and commissioning of the cable installation as directed by the Engineer-in-Charge.</t>
    </r>
  </si>
  <si>
    <r>
      <rPr>
        <b/>
        <sz val="8"/>
        <color theme="1"/>
        <rFont val="Poppins"/>
      </rPr>
      <t>Supply, Laying and Installation of 1.5 Sq.mm 3-Core Flexible Copper Cable for Street Light Pole Connection</t>
    </r>
    <r>
      <rPr>
        <sz val="8"/>
        <color theme="1"/>
        <rFont val="Poppins"/>
      </rPr>
      <t xml:space="preserve">
Supplying, laying, fixing, testing and commissioning of 1.5 sq.mm, 3-core flexible copper conductor cable suitable for internal wiring and connection of street light poles, with PVC/LSZH insulation and black UV-resistant outer sheath, rated for 300/500 V AC, flame-retardant and suitable for outdoor, overhead, underground and pole-mounted applications, conforming to relevant applicable provisions of IS 694 and IEC 60502-1, complete in all respects as per approved drawings and specifications.
The work shall include supply, transportation, loading, unloading, handling, laying and routing of cable from the junction box/terminal box to the LED street light fixture through the pole, including proper dressing, fixing, clamping and supporting with suitable UV-resistant cable ties/clamps and all necessary accessories. The cable shall be properly terminated at both ends using suitable cable glands, copper lugs, ferrules, sleeves and other required termination accessories, including testing for continuity, insulation resistance, polarity and phase identification before energisation.
The rate shall include the cost of cable, termination accessories, cable glands, copper lugs, ferrules, sleeves, clamps, cable ties, labour, tools &amp; tackles, testing equipment, transportation, installation and all incidental works necessary for complete and satisfactory connection and commissioning of the street light pole as directed by the Engineer-in-Charge.</t>
    </r>
  </si>
  <si>
    <r>
      <rPr>
        <b/>
        <sz val="8"/>
        <color theme="1"/>
        <rFont val="Poppins"/>
      </rPr>
      <t>Supply, Fixing and Installation of Street Light Feeder Panel with Timer-Based Automation</t>
    </r>
    <r>
      <rPr>
        <sz val="8"/>
        <color theme="1"/>
        <rFont val="Poppins"/>
      </rPr>
      <t xml:space="preserve">
Supplying, fixing, installing, testing and commissioning of a complete street light feeder/control panel suitable for operation of street lighting and high-mast lighting systems, rated for 230/415 V AC, 50 Hz supply, housed in a robust lockable powder-coated sheet steel enclosure with minimum IP54/IP65 degree of protection, complete with timer-based automatic ON/OFF control arrangement, electromagnetic contactor, MCB protection and all necessary electrical components and accessories.
The panel shall be provided with provision for 2 to 6 outgoing lighting circuits, suitably rated incoming and outgoing MCBs, electromagnetic contactors of adequate current rating, programmable digital timer/astronomical timer or equivalent approved timer-based automation system, manual override facility for manual ON/OFF operation, indicating lamps for supply and circuit status, neutral link, earth bar, terminal blocks, cable glands, busbars, internal wiring, ferrules, lugs and all other required accessories for safe and reliable operation.
The work shall include supply, transportation, loading, unloading, mounting/fixing of the panel on suitable foundation/support, cable entry and termination, internal wiring, connection of incoming and outgoing cables, earthing connections, identification labels, testing and commissioning, including all labour, tools &amp; tackles, consumables and incidental works necessary for complete and satisfactory operation of the street light feeder panel as directed by the Engineer-in-Charge.</t>
    </r>
  </si>
  <si>
    <r>
      <rPr>
        <b/>
        <sz val="8"/>
        <color theme="1"/>
        <rFont val="Poppins"/>
      </rPr>
      <t>Supply, Installation and Commissioning of 12.5 m High GI Double-Arm Street Light Pole</t>
    </r>
    <r>
      <rPr>
        <sz val="8"/>
        <color theme="1"/>
        <rFont val="Poppins"/>
      </rPr>
      <t xml:space="preserve">
Supplying, transporting, erecting, installing, testing and commissioning of 12.5 m high hot-dip galvanized (HDG) tapered tubular steel street lighting pole with double-arm arrangement, suitable for mounting two LED/conventional street light luminaires, fabricated from structural steel conforming to IS 2062 and designed to withstand the applicable wind loads as per IS 875. The pole shall be hot-dip galvanized after fabrication to provide corrosion protection and shall be complete with suitable double-arm brackets, base plate, stiffeners, foundation bolts, nuts, washers and all necessary accessories for proper erection and installation.
The work shall include providing suitable RCC foundation of approved grade and dimensions, including excavation, reinforcement, formwork, concrete, grouting, foundation bolt assembly, backfilling and finishing, as required for stable installation of the pole. The pole shall be provided with a suitable cable entry arrangement, access door with lockable cover, terminal block, internal wiring provision and cable routing arrangement for connection of the luminaires.
The rate shall include supply, transportation, loading, unloading, storage, excavation, foundation works, erection and alignment of the pole, double-arm bracket, foundation bolts, nuts, washers, cable entry arrangements, internal wiring provision, earthing arrangement, labour, crane/hydra, lifting equipment, tools &amp; tackles, testing, commissioning, traffic management, safety arrangements and all incidental works necessary for complete installation as directed by the Engineer-in-Charge.</t>
    </r>
  </si>
  <si>
    <r>
      <rPr>
        <b/>
        <sz val="8"/>
        <color theme="1"/>
        <rFont val="Poppins"/>
      </rPr>
      <t>Supply, Fixing and Installation of 4-Point Terminal Block</t>
    </r>
    <r>
      <rPr>
        <sz val="8"/>
        <color theme="1"/>
        <rFont val="Poppins"/>
      </rPr>
      <t xml:space="preserve">
Supplying, fixing, installing, testing and commissioning of 4-point terminal block, rated 63 A, 500 V AC, suitable for street light feeder panels, distribution panels and pole-to-pole street lighting power supply connections, complete with flame-retardant thermoplastic housing and high-conductivity copper/brass terminals with screw-type connection arrangement. The terminal block shall be suitable for DIN rail mounting and shall have minimum IP20 degree of protection, complete in all respects as per approved specifications and directions of the Engineer-in-Charge.
The work shall include supply and fixing of the terminal block with suitable DIN rail mounting arrangement, screws, end clamps, separators, markers/identification labels, ferrules, cable lugs and all necessary accessories required for secure and reliable termination of incoming and outgoing cables. The item shall include proper electrical connections, tightening, testing for continuity and insulation, identification of circuits and commissioning.
The rate shall include all materials, terminal block, mounting accessories, labour, tools &amp; tackles, consumables, testing and all incidental works necessary for complete and satisfactory installation in street light feeder panels and/or street light poles for pole-to-pole supply connections as directed by the Engineer-in-Charge.</t>
    </r>
  </si>
  <si>
    <r>
      <rPr>
        <b/>
        <sz val="8"/>
        <color theme="1"/>
        <rFont val="Poppins"/>
      </rPr>
      <t>Supply and Fixing of 16 Sq.mm Cable Lugs</t>
    </r>
    <r>
      <rPr>
        <sz val="8"/>
        <color theme="1"/>
        <rFont val="Poppins"/>
      </rPr>
      <t xml:space="preserve">
Supplying and fixing of suitable compression-type cable lugs for termination of 16 sq.mm, 4-core armoured power cable, manufactured from high-conductivity electrolytic copper, tinned for corrosion resistance, suitable for crimping/compression connection and provided with the required bolt-hole size for secure termination. The work shall include proper stripping of cable insulation, insertion and hydraulic/mechanical crimping of the lug using suitable crimping tools, insulation protection with heat-shrinkable sleeves/tape, connection with suitable bolts, nuts and washers, tightening and testing, complete in all respects as per approved specifications and directions of the Engineer-in-Charge.
The rate shall include supply of cable lugs, crimping, heat-shrink sleeves, bolts, nuts, washers, labour, tools &amp; tackles, consumables, testing and all incidental works necessary for proper and safe cable termination.</t>
    </r>
  </si>
  <si>
    <t>Misc(5% Extra)</t>
  </si>
  <si>
    <t>Tolling, Operation &amp; Maintenance of Sigma To Bilaspur Section of NH-130 (Old NH- 200) &amp; NH 49                                                                                                                                                                                                                                                                                          From Km. 48.580 to Km. 126.525 in the state of Chhattisgarh.</t>
  </si>
  <si>
    <t>Some pole to Pole cable are missing and also in damage at to many location, will replace with new</t>
  </si>
  <si>
    <t>Further Queries</t>
  </si>
  <si>
    <t>Risk</t>
  </si>
  <si>
    <t>Sharing an uncorrected BOQ will pass technical errors to bidders, leading to wrong quotes or post-award disputes.</t>
  </si>
  <si>
    <t>If BOQ descriptions have ambiguities (e.g., HDPE vs. GI Pipe), bidder quotes will be inconsistent.</t>
  </si>
  <si>
    <t>Vendor supplying mismatched models (e.g., L&amp;T vs Siemens model designations in PR).</t>
  </si>
  <si>
    <r>
      <rPr>
        <b/>
        <sz val="8"/>
        <color theme="1"/>
        <rFont val="Poppins"/>
      </rPr>
      <t>Supply, Fixing and Installation of 2 Inch Section Pipe</t>
    </r>
    <r>
      <rPr>
        <sz val="8"/>
        <color theme="1"/>
        <rFont val="Poppins"/>
      </rPr>
      <t xml:space="preserve">
Supplying, fixing and installing 2 inch nominal diameter HDPE section pipe of approved quality, suitable for the intended application, including cutting wherever required alignment and fixing in position with necessary clamps, brackets, supports, nuts, bolts, fasteners and other required accessories, complete in all respects as per approved drawings, specifications and directions of the Engineer-in-Charge.
The rate shall include supply, transportation, loading, unloading, handling, cutting, fixing, labour, tools &amp; tackles, consumables, fasteners, supports and all incidental works necessary for satisfactory completion of the work.</t>
    </r>
  </si>
  <si>
    <t>BOQ Reference: Sheet: BOQ Final, Section A (Items 6 &amp; 7), Section B (Items 8, 9, 10) &amp; Sheet: Details Discrepancy: All poles across Section A &amp; B are rated at 12.5 meters, but foundation accessories in PR are mismatched in rating/specifications (10m) and quantity.</t>
  </si>
  <si>
    <t>BOQ Reference: Sheet: BOQ Final, Section A (Item 13), Section B (Item 12), Sheet: Details (Sl. No. 9), &amp; Sheet: Stock (Sl. No. 12) Discrepancy: The BOQ consistently standardizes on L&amp;T MNX-70 (70A rating), proving that "3TF46" (Siemens model number) and "MNX 50 A" in the PR headers are mislabelling.</t>
  </si>
  <si>
    <t>Comments</t>
  </si>
  <si>
    <r>
      <rPr>
        <b/>
        <sz val="8"/>
        <color theme="1"/>
        <rFont val="Poppins"/>
      </rPr>
      <t>Supply, Installation and Commissioning of 12.5 m High GI Single-Arm Street Light Pole</t>
    </r>
    <r>
      <rPr>
        <sz val="8"/>
        <color theme="1"/>
        <rFont val="Poppins"/>
      </rPr>
      <t xml:space="preserve">
Supplying, transporting, erecting, installing, testing and commissioning of 12.5 m high hot-dip galvanized (HDG) tapered tubular steel street lighting pole with single-arm arrangement, suitable for mounting </t>
    </r>
    <r>
      <rPr>
        <b/>
        <sz val="8"/>
        <rFont val="Poppins"/>
      </rPr>
      <t>One</t>
    </r>
    <r>
      <rPr>
        <sz val="8"/>
        <color theme="1"/>
        <rFont val="Poppins"/>
      </rPr>
      <t xml:space="preserve"> LED/conventional street light luminaires, fabricated from structural steel conforming to IS 2062 and designed to withstand the applicable wind loads as per IS 875. The pole shall be hot-dip galvanized after fabrication to provide corrosion protection and shall be complete with suitable double-arm brackets, base plate, stiffeners, foundation bolts, nuts, washers and all necessary accessories for proper erection and installation.
The work shall include providing suitable RCC foundation of approved grade and dimensions, including excavation, reinforcement, formwork, concrete, grouting, foundation bolt assembly, backfilling and finishing, as required for stable installation of the pole. The pole shall be provided with a suitable cable entry arrangement, access door with lockable cover, terminal block, internal wiring provision and cable routing arrangement for connection of the luminaires.
The rate shall include supply, transportation, loading, unloading, storage, excavation, foundation works, erection and alignment of the pole, single-arm bracket, foundation bolts, nuts, washers, cable entry arrangements, internal wiring provision, earthing arrangement, labour, crane/hydra, lifting equipment, tools &amp; tackles, testing, commissioning, traffic management, safety arrangements and all incidental works necessary for complete installation as directed by the Engineer-in-Charge.</t>
    </r>
  </si>
  <si>
    <t>Supply, Fixing and Installation of 2 Inch Section Pipe
Supplying, fixing and installing 2 inch nominal diameter HDPE section pipe of approved quality, suitable for the intended application, including cutting wherever required alignment and fixing in position with necessary clamps, brackets, supports, nuts, bolts, fasteners and other required accessories, complete in all respects as per approved drawings, specifications and directions of the Engineer-in-Charge.
The rate shall include supply, transportation, loading, unloading, handling, cutting, fixing, labour, tools &amp; tackles, consumables, fasteners, supports and all incidental works necessary for satisfactory completion of the work.</t>
  </si>
  <si>
    <t>Supply, Installation and Commissioning of 12.5 m High GI Single-Arm Street Light Pole
Supplying, transporting, erecting, installing, testing and commissioning of 12.5 m high hot-dip galvanized (HDG) tapered tubular steel street lighting pole with single-arm arrangement, suitable for mounting One LED/conventional street light luminaires, fabricated from structural steel conforming to IS 2062 and designed to withstand the applicable wind loads as per IS 875. The pole shall be hot-dip galvanized after fabrication to provide corrosion protection and shall be complete with suitable double-arm brackets, base plate, stiffeners, foundation bolts, nuts, washers and all necessary accessories for proper erection and installation.
The work shall include providing suitable RCC foundation of approved grade and dimensions, including excavation, reinforcement, formwork, concrete, grouting, foundation bolt assembly, backfilling and finishing, as required for stable installation of the pole. The pole shall be provided with a suitable cable entry arrangement, access door with lockable cover, terminal block, internal wiring provision and cable routing arrangement for connection of the luminaires.
The rate shall include supply, transportation, loading, unloading, storage, excavation, foundation works, erection and alignment of the pole, single-arm bracket, foundation bolts, nuts, washers, cable entry arrangements, internal wiring provision, earthing arrangement, labour, crane/hydra, lifting equipment, tools &amp; tackles, testing, commissioning, traffic management, safety arrangements and all incidental works necessary for complete installation as directed by the Engineer-in-Charge.</t>
  </si>
  <si>
    <t>To be discussed regarding the foundation drawing</t>
  </si>
  <si>
    <t>New line of item added in P2P , PR to be modified accordingly</t>
  </si>
  <si>
    <t>Supply of L&amp;T make 3‑Pole Power Contactor, 70A, 3P (for 3‑phase 415 V AC supply), conforming to IS/IEC 60947‑4‑1, rated operational current 50 A (AC‑3), insulation voltage 690 V, coil voltage as per project requirement, suitable for Highmast/ Street light load control</t>
  </si>
  <si>
    <t>Comments from QS</t>
  </si>
  <si>
    <t>"Product specifications have been updated in the revised Bill of Quantities (BOQ)."</t>
  </si>
  <si>
    <t>"As the BOQ does not include drawing specifications, the initial drawing calculations were taken as a tentative reference. However, the contractor is required to execute foundation construction in accordance with standard industry practices."</t>
  </si>
  <si>
    <t>"New product names have been created and will be updated in the P2P system upon re-submission of the Purchase Requisition (PR)."</t>
  </si>
  <si>
    <t>Item Header: Supply, Installation and Commissioning of 12.5 m High GI Single-Arm Street Light Pole Text Conflict in BOQ: The description text in item-10 of BOQ Final erroneously copies the text from Item 6 (Double-Arm Pole), stating:"...with single-arm arrangement, suitable for mounting two LED/conventional street light luminaires... complete with suitable double-arm brackets..."</t>
  </si>
  <si>
    <t>BOQ Reference: Sheet: BOQ Final, Section A, Item No. 12 &amp; Sheet: Details, Sl. No. 15 Discrepancy: The header specifies HDPE Duct Pipe, but the technical requirement in the BOQ specifies rigid 2-inch MS/GI Section Pipe.</t>
  </si>
  <si>
    <t>Structural engineering standards (IS 875 / IS 2713 / MORTH) require different civil foundation depth, bolt layout, baseplate thickness, and concrete volume for a 12.5m pole compared to a 10m pole due to higher wind load moments</t>
  </si>
  <si>
    <t>7000 lumpsum cost taken for foundation</t>
  </si>
  <si>
    <r>
      <rPr>
        <b/>
        <sz val="8"/>
        <rFont val="Poppins"/>
      </rPr>
      <t>Supply of Contactor Coil for L&amp;T MNX-70 Contactor</t>
    </r>
    <r>
      <rPr>
        <sz val="8"/>
        <color theme="1"/>
        <rFont val="Poppins"/>
      </rPr>
      <t xml:space="preserve">
Supplying of replacement contactor coil suitable for L&amp;T MNX-70, 70 A, 3-Pole Power Contactor, AC-3 duty, with AC-1 rating of 100 A, suitable for 415 V AC system, complete with 220/230 V AC, 50 Hz operating coil, compatible with the existing contactor assembly and conforming to IEC 60947-4-1 or equivalent applicable standards. The item shall include supply of the complete replacement coil with all necessary accessories required for proper installation, fitting, testing and commissioning, including removal of the existing defective coil, if required, complete in all respects as directed by the Engineer-in-Charge.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</si>
</sst>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
    <numFmt numFmtId="165" formatCode="0.00000000"/>
  </numFmts>
  <fonts count="12"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b/>
      <sz val="11"/>
      <color theme="1"/>
      <name val="Poppins"/>
    </font>
    <font>
      <sz val="11"/>
      <color theme="1"/>
      <name val="Poppins"/>
    </font>
    <font>
      <b/>
      <sz val="8"/>
      <color theme="1"/>
      <name val="Poppins"/>
    </font>
    <font>
      <sz val="8"/>
      <color theme="1"/>
      <name val="Poppins"/>
    </font>
    <font>
      <sz val="8"/>
      <name val="Poppins"/>
    </font>
    <font>
      <b/>
      <sz val="8"/>
      <name val="Poppins"/>
    </font>
    <font>
      <sz val="8"/>
      <color rgb="FF000000"/>
      <name val="Poppins"/>
    </font>
    <font>
      <sz val="8"/>
      <color rgb="FF242424"/>
      <name val="Poppins"/>
    </font>
  </fonts>
  <fills count="8">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rgb="FFFF0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wrapText="1"/>
    </xf>
    <xf numFmtId="0" fontId="0" fillId="0" borderId="1" xfId="0" applyBorder="1" applyAlignment="1">
      <alignment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left"/>
    </xf>
    <xf numFmtId="0" fontId="0" fillId="0" borderId="0" xfId="0" applyAlignment="1">
      <alignment vertical="center"/>
    </xf>
    <xf numFmtId="0" fontId="3" fillId="0" borderId="0" xfId="0" applyFont="1"/>
    <xf numFmtId="0" fontId="0" fillId="0" borderId="0" xfId="0" applyAlignment="1">
      <alignment wrapText="1"/>
    </xf>
    <xf numFmtId="164" fontId="0" fillId="0" borderId="1" xfId="0" applyNumberFormat="1" applyBorder="1" applyAlignment="1">
      <alignment horizontal="center" vertical="center"/>
    </xf>
    <xf numFmtId="0" fontId="0" fillId="0" borderId="1" xfId="0" applyBorder="1" applyAlignment="1">
      <alignment horizontal="center" vertical="center" wrapText="1"/>
    </xf>
    <xf numFmtId="164" fontId="0" fillId="0" borderId="1" xfId="0" applyNumberFormat="1" applyBorder="1" applyAlignment="1">
      <alignment horizontal="center"/>
    </xf>
    <xf numFmtId="164" fontId="0" fillId="0" borderId="1" xfId="0" applyNumberFormat="1" applyBorder="1"/>
    <xf numFmtId="0" fontId="4" fillId="0" borderId="1" xfId="0" applyFont="1" applyBorder="1" applyAlignment="1">
      <alignment horizontal="center" vertical="center" wrapText="1"/>
    </xf>
    <xf numFmtId="0" fontId="5" fillId="0" borderId="1" xfId="0" applyFont="1" applyBorder="1" applyAlignment="1">
      <alignment horizontal="center"/>
    </xf>
    <xf numFmtId="0" fontId="5" fillId="0" borderId="1" xfId="0" applyFont="1" applyBorder="1" applyAlignment="1">
      <alignment wrapText="1"/>
    </xf>
    <xf numFmtId="0" fontId="5" fillId="0" borderId="1" xfId="0" applyFont="1" applyBorder="1"/>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left" vertical="center"/>
    </xf>
    <xf numFmtId="0" fontId="5" fillId="0" borderId="1" xfId="0" applyFont="1" applyBorder="1" applyAlignment="1">
      <alignment horizontal="left" vertical="top"/>
    </xf>
    <xf numFmtId="0" fontId="5" fillId="0" borderId="1" xfId="0" applyFont="1" applyBorder="1" applyAlignment="1">
      <alignment vertical="center"/>
    </xf>
    <xf numFmtId="0" fontId="4" fillId="0" borderId="1" xfId="0" applyFont="1" applyBorder="1" applyAlignment="1">
      <alignment horizontal="center" vertical="center"/>
    </xf>
    <xf numFmtId="2" fontId="5" fillId="0" borderId="1" xfId="0" applyNumberFormat="1" applyFont="1" applyBorder="1" applyAlignment="1">
      <alignment horizontal="center" vertical="center"/>
    </xf>
    <xf numFmtId="44" fontId="5" fillId="0" borderId="1" xfId="0" applyNumberFormat="1" applyFont="1" applyBorder="1" applyAlignment="1">
      <alignment horizontal="center" vertical="center"/>
    </xf>
    <xf numFmtId="165" fontId="0" fillId="0" borderId="0" xfId="0" applyNumberFormat="1"/>
    <xf numFmtId="44" fontId="4" fillId="2" borderId="1" xfId="0" applyNumberFormat="1" applyFont="1" applyFill="1" applyBorder="1" applyAlignment="1">
      <alignment horizontal="center" vertical="center"/>
    </xf>
    <xf numFmtId="0" fontId="7" fillId="0" borderId="0" xfId="0" applyFont="1"/>
    <xf numFmtId="44" fontId="6" fillId="0" borderId="2" xfId="0" applyNumberFormat="1" applyFont="1" applyBorder="1" applyAlignment="1">
      <alignment horizontal="center" vertical="center"/>
    </xf>
    <xf numFmtId="44" fontId="6" fillId="0" borderId="1" xfId="0" applyNumberFormat="1" applyFont="1" applyBorder="1" applyAlignment="1">
      <alignment horizontal="center"/>
    </xf>
    <xf numFmtId="44" fontId="0" fillId="0" borderId="0" xfId="0" applyNumberFormat="1"/>
    <xf numFmtId="0" fontId="6" fillId="0" borderId="1"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wrapText="1"/>
    </xf>
    <xf numFmtId="0" fontId="7" fillId="0" borderId="1" xfId="0" applyFont="1" applyBorder="1" applyAlignment="1">
      <alignment horizontal="left" vertical="center" wrapText="1"/>
    </xf>
    <xf numFmtId="0" fontId="7" fillId="0" borderId="1" xfId="0" applyFont="1" applyBorder="1" applyAlignment="1">
      <alignment vertical="top" wrapText="1"/>
    </xf>
    <xf numFmtId="0" fontId="7" fillId="0" borderId="1" xfId="0" applyFont="1" applyBorder="1"/>
    <xf numFmtId="44" fontId="6" fillId="0" borderId="1" xfId="0" applyNumberFormat="1" applyFont="1" applyBorder="1" applyAlignment="1">
      <alignment horizontal="center" vertical="center"/>
    </xf>
    <xf numFmtId="0" fontId="7" fillId="6" borderId="1" xfId="0" applyFont="1" applyFill="1" applyBorder="1" applyAlignment="1">
      <alignment horizontal="center" vertical="center" wrapText="1"/>
    </xf>
    <xf numFmtId="2" fontId="5" fillId="6" borderId="1" xfId="0" applyNumberFormat="1" applyFont="1" applyFill="1" applyBorder="1" applyAlignment="1">
      <alignment horizontal="center" vertical="center"/>
    </xf>
    <xf numFmtId="0" fontId="7" fillId="6" borderId="1" xfId="0" applyFont="1" applyFill="1" applyBorder="1" applyAlignment="1">
      <alignment wrapText="1"/>
    </xf>
    <xf numFmtId="0" fontId="7" fillId="6" borderId="1" xfId="0" applyFont="1" applyFill="1" applyBorder="1" applyAlignment="1">
      <alignment vertical="top" wrapText="1"/>
    </xf>
    <xf numFmtId="0" fontId="10" fillId="3"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7" fillId="0" borderId="0" xfId="0" applyFont="1" applyAlignment="1">
      <alignment horizontal="center" vertical="center" wrapText="1"/>
    </xf>
    <xf numFmtId="0" fontId="10"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 fillId="0" borderId="0" xfId="0" applyFont="1"/>
    <xf numFmtId="0" fontId="6" fillId="0" borderId="0" xfId="0" applyFont="1" applyAlignment="1">
      <alignment horizontal="center"/>
    </xf>
    <xf numFmtId="0" fontId="6" fillId="0" borderId="3"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2" fillId="0" borderId="1" xfId="0" applyFont="1" applyBorder="1" applyAlignment="1">
      <alignment horizontal="center"/>
    </xf>
    <xf numFmtId="0" fontId="1" fillId="0" borderId="1" xfId="0" applyFont="1" applyBorder="1" applyAlignment="1">
      <alignment horizontal="center"/>
    </xf>
    <xf numFmtId="44" fontId="7" fillId="7" borderId="1" xfId="0" applyNumberFormat="1" applyFont="1" applyFill="1" applyBorder="1" applyAlignment="1">
      <alignment horizontal="center" vertical="center"/>
    </xf>
    <xf numFmtId="44" fontId="8" fillId="7"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234950</xdr:colOff>
      <xdr:row>0</xdr:row>
      <xdr:rowOff>139700</xdr:rowOff>
    </xdr:from>
    <xdr:to>
      <xdr:col>4</xdr:col>
      <xdr:colOff>824752</xdr:colOff>
      <xdr:row>28</xdr:row>
      <xdr:rowOff>19050</xdr:rowOff>
    </xdr:to>
    <xdr:pic>
      <xdr:nvPicPr>
        <xdr:cNvPr id="2" name="Picture 1">
          <a:extLst>
            <a:ext uri="{FF2B5EF4-FFF2-40B4-BE49-F238E27FC236}">
              <a16:creationId xmlns:a16="http://schemas.microsoft.com/office/drawing/2014/main" id="{2FB41152-2029-4AB4-9961-888447C7D0CF}"/>
            </a:ext>
          </a:extLst>
        </xdr:cNvPr>
        <xdr:cNvPicPr>
          <a:picLocks noChangeAspect="1"/>
        </xdr:cNvPicPr>
      </xdr:nvPicPr>
      <xdr:blipFill>
        <a:blip xmlns:r="http://schemas.openxmlformats.org/officeDocument/2006/relationships" r:embed="rId1"/>
        <a:stretch>
          <a:fillRect/>
        </a:stretch>
      </xdr:blipFill>
      <xdr:spPr>
        <a:xfrm>
          <a:off x="234950" y="139700"/>
          <a:ext cx="6787402" cy="5035550"/>
        </a:xfrm>
        <a:prstGeom prst="rect">
          <a:avLst/>
        </a:prstGeom>
        <a:ln>
          <a:solidFill>
            <a:schemeClr val="tx1"/>
          </a:solidFill>
        </a:ln>
      </xdr:spPr>
    </xdr:pic>
    <xdr:clientData/>
  </xdr:twoCellAnchor>
  <xdr:twoCellAnchor editAs="oneCell">
    <xdr:from>
      <xdr:col>6</xdr:col>
      <xdr:colOff>35910</xdr:colOff>
      <xdr:row>0</xdr:row>
      <xdr:rowOff>137948</xdr:rowOff>
    </xdr:from>
    <xdr:to>
      <xdr:col>18</xdr:col>
      <xdr:colOff>491365</xdr:colOff>
      <xdr:row>28</xdr:row>
      <xdr:rowOff>29998</xdr:rowOff>
    </xdr:to>
    <xdr:pic>
      <xdr:nvPicPr>
        <xdr:cNvPr id="3" name="Picture 2">
          <a:extLst>
            <a:ext uri="{FF2B5EF4-FFF2-40B4-BE49-F238E27FC236}">
              <a16:creationId xmlns:a16="http://schemas.microsoft.com/office/drawing/2014/main" id="{75D9379E-7F53-47E4-B198-DFB81781CC03}"/>
            </a:ext>
          </a:extLst>
        </xdr:cNvPr>
        <xdr:cNvPicPr>
          <a:picLocks noChangeAspect="1"/>
        </xdr:cNvPicPr>
      </xdr:nvPicPr>
      <xdr:blipFill>
        <a:blip xmlns:r="http://schemas.openxmlformats.org/officeDocument/2006/relationships" r:embed="rId2"/>
        <a:stretch>
          <a:fillRect/>
        </a:stretch>
      </xdr:blipFill>
      <xdr:spPr>
        <a:xfrm>
          <a:off x="7897210" y="137948"/>
          <a:ext cx="8431055" cy="5048250"/>
        </a:xfrm>
        <a:prstGeom prst="rect">
          <a:avLst/>
        </a:prstGeom>
        <a:ln>
          <a:solidFill>
            <a:sysClr val="windowText" lastClr="000000"/>
          </a:solidFill>
        </a:ln>
      </xdr:spPr>
    </xdr:pic>
    <xdr:clientData/>
  </xdr:twoCellAnchor>
  <xdr:twoCellAnchor editAs="oneCell">
    <xdr:from>
      <xdr:col>20</xdr:col>
      <xdr:colOff>127000</xdr:colOff>
      <xdr:row>0</xdr:row>
      <xdr:rowOff>0</xdr:rowOff>
    </xdr:from>
    <xdr:to>
      <xdr:col>34</xdr:col>
      <xdr:colOff>187209</xdr:colOff>
      <xdr:row>30</xdr:row>
      <xdr:rowOff>257668</xdr:rowOff>
    </xdr:to>
    <xdr:pic>
      <xdr:nvPicPr>
        <xdr:cNvPr id="4" name="Picture 3">
          <a:extLst>
            <a:ext uri="{FF2B5EF4-FFF2-40B4-BE49-F238E27FC236}">
              <a16:creationId xmlns:a16="http://schemas.microsoft.com/office/drawing/2014/main" id="{F15B23B3-3F38-7023-C319-20B63D29EC46}"/>
            </a:ext>
          </a:extLst>
        </xdr:cNvPr>
        <xdr:cNvPicPr>
          <a:picLocks noChangeAspect="1"/>
        </xdr:cNvPicPr>
      </xdr:nvPicPr>
      <xdr:blipFill>
        <a:blip xmlns:r="http://schemas.openxmlformats.org/officeDocument/2006/relationships" r:embed="rId3"/>
        <a:stretch>
          <a:fillRect/>
        </a:stretch>
      </xdr:blipFill>
      <xdr:spPr>
        <a:xfrm>
          <a:off x="17324294" y="0"/>
          <a:ext cx="8636444" cy="59502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01EA5-F712-4DEA-849A-CC2715A9CF50}">
  <sheetPr codeName="Sheet7"/>
  <dimension ref="A1:F32"/>
  <sheetViews>
    <sheetView topLeftCell="A26" zoomScale="85" zoomScaleNormal="85" workbookViewId="0">
      <selection activeCell="E19" sqref="E19:F30"/>
    </sheetView>
  </sheetViews>
  <sheetFormatPr defaultRowHeight="14.5" x14ac:dyDescent="0.35"/>
  <cols>
    <col min="2" max="2" width="85.6328125" customWidth="1"/>
    <col min="3" max="3" width="11.08984375" customWidth="1"/>
    <col min="4" max="4" width="13" customWidth="1"/>
    <col min="5" max="5" width="12.36328125" customWidth="1"/>
    <col min="6" max="6" width="22.36328125" customWidth="1"/>
  </cols>
  <sheetData>
    <row r="1" spans="1:6" ht="15.5" x14ac:dyDescent="0.35">
      <c r="A1" s="62" t="s">
        <v>0</v>
      </c>
      <c r="B1" s="62"/>
      <c r="C1" s="62"/>
      <c r="D1" s="62"/>
      <c r="E1" s="62"/>
      <c r="F1" s="62"/>
    </row>
    <row r="2" spans="1:6" ht="33" customHeight="1" x14ac:dyDescent="0.35">
      <c r="A2" s="63" t="s">
        <v>184</v>
      </c>
      <c r="B2" s="63"/>
      <c r="C2" s="63"/>
      <c r="D2" s="63"/>
      <c r="E2" s="63"/>
      <c r="F2" s="63"/>
    </row>
    <row r="3" spans="1:6" ht="17.5" customHeight="1" x14ac:dyDescent="0.35">
      <c r="A3" s="63" t="s">
        <v>104</v>
      </c>
      <c r="B3" s="63"/>
      <c r="C3" s="63"/>
      <c r="D3" s="63"/>
      <c r="E3" s="63"/>
      <c r="F3" s="63"/>
    </row>
    <row r="4" spans="1:6" ht="17.5" customHeight="1" x14ac:dyDescent="0.35">
      <c r="A4" s="64" t="s">
        <v>130</v>
      </c>
      <c r="B4" s="64"/>
      <c r="C4" s="64"/>
      <c r="D4" s="64"/>
      <c r="E4" s="64"/>
      <c r="F4" s="64"/>
    </row>
    <row r="5" spans="1:6" ht="17.5" x14ac:dyDescent="0.65">
      <c r="A5" s="40" t="s">
        <v>105</v>
      </c>
      <c r="B5" s="39" t="s">
        <v>106</v>
      </c>
      <c r="C5" s="40" t="s">
        <v>77</v>
      </c>
      <c r="D5" s="39" t="s">
        <v>107</v>
      </c>
      <c r="E5" s="39" t="s">
        <v>108</v>
      </c>
      <c r="F5" s="39" t="s">
        <v>109</v>
      </c>
    </row>
    <row r="6" spans="1:6" ht="263.5" x14ac:dyDescent="0.65">
      <c r="A6" s="41">
        <v>1</v>
      </c>
      <c r="B6" s="42" t="s">
        <v>175</v>
      </c>
      <c r="C6" s="41" t="s">
        <v>82</v>
      </c>
      <c r="D6" s="41">
        <f>Details!G3+Details!G4+Details!G5</f>
        <v>492</v>
      </c>
      <c r="E6" s="77"/>
      <c r="F6" s="77"/>
    </row>
    <row r="7" spans="1:6" ht="279" x14ac:dyDescent="0.35">
      <c r="A7" s="41">
        <v>2</v>
      </c>
      <c r="B7" s="43" t="s">
        <v>176</v>
      </c>
      <c r="C7" s="41" t="s">
        <v>82</v>
      </c>
      <c r="D7" s="41">
        <f>Details!G6</f>
        <v>10</v>
      </c>
      <c r="E7" s="77"/>
      <c r="F7" s="77"/>
    </row>
    <row r="8" spans="1:6" ht="248" x14ac:dyDescent="0.65">
      <c r="A8" s="41">
        <v>3</v>
      </c>
      <c r="B8" s="42" t="s">
        <v>177</v>
      </c>
      <c r="C8" s="41" t="s">
        <v>88</v>
      </c>
      <c r="D8" s="41">
        <f>Details!G14+Details!G15+Details!G16</f>
        <v>4000</v>
      </c>
      <c r="E8" s="77"/>
      <c r="F8" s="77"/>
    </row>
    <row r="9" spans="1:6" ht="294.5" x14ac:dyDescent="0.65">
      <c r="A9" s="41">
        <v>4</v>
      </c>
      <c r="B9" s="42" t="s">
        <v>178</v>
      </c>
      <c r="C9" s="41" t="s">
        <v>88</v>
      </c>
      <c r="D9" s="41">
        <f>Details!G7</f>
        <v>4500</v>
      </c>
      <c r="E9" s="77"/>
      <c r="F9" s="77"/>
    </row>
    <row r="10" spans="1:6" ht="310" x14ac:dyDescent="0.65">
      <c r="A10" s="41">
        <v>5</v>
      </c>
      <c r="B10" s="42" t="s">
        <v>179</v>
      </c>
      <c r="C10" s="41" t="s">
        <v>82</v>
      </c>
      <c r="D10" s="41">
        <f>Details!G8</f>
        <v>8</v>
      </c>
      <c r="E10" s="77"/>
      <c r="F10" s="77"/>
    </row>
    <row r="11" spans="1:6" ht="310" x14ac:dyDescent="0.35">
      <c r="A11" s="41">
        <v>6</v>
      </c>
      <c r="B11" s="44" t="s">
        <v>180</v>
      </c>
      <c r="C11" s="41" t="s">
        <v>82</v>
      </c>
      <c r="D11" s="41">
        <f>Details!G12</f>
        <v>36</v>
      </c>
      <c r="E11" s="78"/>
      <c r="F11" s="77"/>
    </row>
    <row r="12" spans="1:6" ht="310" x14ac:dyDescent="0.35">
      <c r="A12" s="41">
        <v>7</v>
      </c>
      <c r="B12" s="50" t="s">
        <v>195</v>
      </c>
      <c r="C12" s="41" t="s">
        <v>82</v>
      </c>
      <c r="D12" s="41">
        <f>'Missing Pole'!D61</f>
        <v>18</v>
      </c>
      <c r="E12" s="78"/>
      <c r="F12" s="77"/>
    </row>
    <row r="13" spans="1:6" ht="263.5" x14ac:dyDescent="0.35">
      <c r="A13" s="41">
        <v>8</v>
      </c>
      <c r="B13" s="43" t="s">
        <v>181</v>
      </c>
      <c r="C13" s="41" t="s">
        <v>82</v>
      </c>
      <c r="D13" s="41">
        <f>Details!G9</f>
        <v>600</v>
      </c>
      <c r="E13" s="77"/>
      <c r="F13" s="77"/>
    </row>
    <row r="14" spans="1:6" ht="186" x14ac:dyDescent="0.65">
      <c r="A14" s="41">
        <v>9</v>
      </c>
      <c r="B14" s="42" t="s">
        <v>182</v>
      </c>
      <c r="C14" s="41" t="s">
        <v>82</v>
      </c>
      <c r="D14" s="41">
        <f>Details!G10</f>
        <v>1400</v>
      </c>
      <c r="E14" s="77"/>
      <c r="F14" s="77"/>
    </row>
    <row r="15" spans="1:6" ht="139.5" x14ac:dyDescent="0.65">
      <c r="A15" s="41">
        <v>10</v>
      </c>
      <c r="B15" s="49" t="s">
        <v>191</v>
      </c>
      <c r="C15" s="41" t="s">
        <v>88</v>
      </c>
      <c r="D15" s="41">
        <f>Details!G17</f>
        <v>7500.0000000000273</v>
      </c>
      <c r="E15" s="77"/>
      <c r="F15" s="77"/>
    </row>
    <row r="16" spans="1:6" ht="124" x14ac:dyDescent="0.65">
      <c r="A16" s="41">
        <v>11</v>
      </c>
      <c r="B16" s="49" t="s">
        <v>209</v>
      </c>
      <c r="C16" s="41" t="s">
        <v>82</v>
      </c>
      <c r="D16" s="41">
        <f>Details!G11</f>
        <v>25</v>
      </c>
      <c r="E16" s="77"/>
      <c r="F16" s="77"/>
    </row>
    <row r="17" spans="1:6" ht="17.5" x14ac:dyDescent="0.65">
      <c r="A17" s="45"/>
      <c r="B17" s="45"/>
      <c r="C17" s="45"/>
      <c r="D17" s="61" t="s">
        <v>132</v>
      </c>
      <c r="E17" s="61"/>
      <c r="F17" s="46">
        <f>SUM(F6:F16)</f>
        <v>0</v>
      </c>
    </row>
    <row r="18" spans="1:6" ht="15.5" x14ac:dyDescent="0.35">
      <c r="A18" s="65" t="s">
        <v>131</v>
      </c>
      <c r="B18" s="66"/>
      <c r="C18" s="66"/>
      <c r="D18" s="66"/>
      <c r="E18" s="66"/>
      <c r="F18" s="66"/>
    </row>
    <row r="19" spans="1:6" ht="62" x14ac:dyDescent="0.65">
      <c r="A19" s="41">
        <v>1</v>
      </c>
      <c r="B19" s="42" t="s">
        <v>135</v>
      </c>
      <c r="C19" s="41" t="s">
        <v>82</v>
      </c>
      <c r="D19" s="41">
        <f>Stock!D7</f>
        <v>50</v>
      </c>
      <c r="E19" s="77"/>
      <c r="F19" s="77"/>
    </row>
    <row r="20" spans="1:6" ht="62" x14ac:dyDescent="0.35">
      <c r="A20" s="41">
        <v>2</v>
      </c>
      <c r="B20" s="43" t="s">
        <v>136</v>
      </c>
      <c r="C20" s="41" t="s">
        <v>82</v>
      </c>
      <c r="D20" s="41">
        <f>Stock!D8</f>
        <v>10</v>
      </c>
      <c r="E20" s="77"/>
      <c r="F20" s="77"/>
    </row>
    <row r="21" spans="1:6" ht="46.5" x14ac:dyDescent="0.65">
      <c r="A21" s="41">
        <v>3</v>
      </c>
      <c r="B21" s="42" t="s">
        <v>137</v>
      </c>
      <c r="C21" s="41" t="s">
        <v>88</v>
      </c>
      <c r="D21" s="41">
        <f>Stock!D5</f>
        <v>500</v>
      </c>
      <c r="E21" s="77"/>
      <c r="F21" s="77"/>
    </row>
    <row r="22" spans="1:6" ht="46.5" x14ac:dyDescent="0.65">
      <c r="A22" s="41">
        <v>4</v>
      </c>
      <c r="B22" s="42" t="s">
        <v>138</v>
      </c>
      <c r="C22" s="41" t="s">
        <v>88</v>
      </c>
      <c r="D22" s="41">
        <f>Stock!D4</f>
        <v>500</v>
      </c>
      <c r="E22" s="77"/>
      <c r="F22" s="77"/>
    </row>
    <row r="23" spans="1:6" ht="46.5" x14ac:dyDescent="0.65">
      <c r="A23" s="41">
        <v>5</v>
      </c>
      <c r="B23" s="42" t="s">
        <v>139</v>
      </c>
      <c r="C23" s="41" t="s">
        <v>82</v>
      </c>
      <c r="D23" s="41">
        <f>Stock!D6</f>
        <v>2</v>
      </c>
      <c r="E23" s="77"/>
      <c r="F23" s="77"/>
    </row>
    <row r="24" spans="1:6" ht="62" x14ac:dyDescent="0.65">
      <c r="A24" s="41">
        <v>6</v>
      </c>
      <c r="B24" s="42" t="s">
        <v>110</v>
      </c>
      <c r="C24" s="41" t="s">
        <v>82</v>
      </c>
      <c r="D24" s="41">
        <f>Stock!D15+Stock!D13</f>
        <v>25</v>
      </c>
      <c r="E24" s="77"/>
      <c r="F24" s="77"/>
    </row>
    <row r="25" spans="1:6" ht="46.5" x14ac:dyDescent="0.35">
      <c r="A25" s="41">
        <v>7</v>
      </c>
      <c r="B25" s="43" t="s">
        <v>124</v>
      </c>
      <c r="C25" s="41" t="s">
        <v>82</v>
      </c>
      <c r="D25" s="41">
        <f>Stock!D3</f>
        <v>15</v>
      </c>
      <c r="E25" s="77"/>
      <c r="F25" s="77"/>
    </row>
    <row r="26" spans="1:6" ht="62" x14ac:dyDescent="0.65">
      <c r="A26" s="41">
        <v>8</v>
      </c>
      <c r="B26" s="42" t="s">
        <v>140</v>
      </c>
      <c r="C26" s="41" t="s">
        <v>82</v>
      </c>
      <c r="D26" s="41">
        <f>Stock!D9</f>
        <v>30</v>
      </c>
      <c r="E26" s="77"/>
      <c r="F26" s="77"/>
    </row>
    <row r="27" spans="1:6" ht="46.5" x14ac:dyDescent="0.65">
      <c r="A27" s="41">
        <v>9</v>
      </c>
      <c r="B27" s="42" t="s">
        <v>141</v>
      </c>
      <c r="C27" s="41" t="s">
        <v>82</v>
      </c>
      <c r="D27" s="41">
        <f>Stock!D10</f>
        <v>20</v>
      </c>
      <c r="E27" s="77"/>
      <c r="F27" s="77"/>
    </row>
    <row r="28" spans="1:6" ht="46.5" x14ac:dyDescent="0.65">
      <c r="A28" s="41">
        <v>10</v>
      </c>
      <c r="B28" s="42" t="s">
        <v>142</v>
      </c>
      <c r="C28" s="41" t="s">
        <v>82</v>
      </c>
      <c r="D28" s="41">
        <f>Stock!D11</f>
        <v>10</v>
      </c>
      <c r="E28" s="77"/>
      <c r="F28" s="77"/>
    </row>
    <row r="29" spans="1:6" ht="108.5" x14ac:dyDescent="0.65">
      <c r="A29" s="41">
        <v>11</v>
      </c>
      <c r="B29" s="42" t="s">
        <v>148</v>
      </c>
      <c r="C29" s="41" t="s">
        <v>82</v>
      </c>
      <c r="D29" s="41">
        <f>Stock!D12</f>
        <v>15</v>
      </c>
      <c r="E29" s="77"/>
      <c r="F29" s="77"/>
    </row>
    <row r="30" spans="1:6" ht="46.5" x14ac:dyDescent="0.65">
      <c r="A30" s="41">
        <v>12</v>
      </c>
      <c r="B30" s="42" t="s">
        <v>200</v>
      </c>
      <c r="C30" s="41" t="s">
        <v>82</v>
      </c>
      <c r="D30" s="41">
        <f>Stock!D14</f>
        <v>15</v>
      </c>
      <c r="E30" s="77"/>
      <c r="F30" s="77"/>
    </row>
    <row r="31" spans="1:6" ht="17.5" x14ac:dyDescent="0.65">
      <c r="A31" s="35"/>
      <c r="B31" s="35"/>
      <c r="C31" s="35"/>
      <c r="D31" s="59" t="s">
        <v>133</v>
      </c>
      <c r="E31" s="60"/>
      <c r="F31" s="36">
        <f>SUM(F19:F30)</f>
        <v>0</v>
      </c>
    </row>
    <row r="32" spans="1:6" ht="17.5" x14ac:dyDescent="0.65">
      <c r="A32" s="61" t="s">
        <v>134</v>
      </c>
      <c r="B32" s="61"/>
      <c r="C32" s="61"/>
      <c r="D32" s="61"/>
      <c r="E32" s="61"/>
      <c r="F32" s="37">
        <f>F31+F17</f>
        <v>0</v>
      </c>
    </row>
  </sheetData>
  <mergeCells count="8">
    <mergeCell ref="D31:E31"/>
    <mergeCell ref="A32:E32"/>
    <mergeCell ref="D17:E17"/>
    <mergeCell ref="A1:F1"/>
    <mergeCell ref="A2:F2"/>
    <mergeCell ref="A3:F3"/>
    <mergeCell ref="A4:F4"/>
    <mergeCell ref="A18:F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6ED05-96E5-4ED9-AC5F-2A5E1DF04841}">
  <dimension ref="A1:D11"/>
  <sheetViews>
    <sheetView topLeftCell="B2" zoomScale="90" zoomScaleNormal="85" workbookViewId="0">
      <selection activeCell="D2" sqref="D1:D1048576"/>
    </sheetView>
  </sheetViews>
  <sheetFormatPr defaultRowHeight="14.5" x14ac:dyDescent="0.35"/>
  <cols>
    <col min="1" max="1" width="69.90625" style="16" bestFit="1" customWidth="1"/>
    <col min="2" max="2" width="60.54296875" style="16" bestFit="1" customWidth="1"/>
    <col min="3" max="3" width="48.453125" style="9" customWidth="1"/>
    <col min="4" max="4" width="23.54296875" customWidth="1"/>
  </cols>
  <sheetData>
    <row r="1" spans="1:4" ht="15.5" x14ac:dyDescent="0.35">
      <c r="A1" s="56" t="s">
        <v>186</v>
      </c>
      <c r="B1" s="56" t="s">
        <v>187</v>
      </c>
      <c r="C1" s="57" t="s">
        <v>201</v>
      </c>
      <c r="D1" s="57" t="s">
        <v>194</v>
      </c>
    </row>
    <row r="2" spans="1:4" ht="409.5" x14ac:dyDescent="0.35">
      <c r="A2" s="51" t="s">
        <v>205</v>
      </c>
      <c r="B2" s="51" t="s">
        <v>188</v>
      </c>
      <c r="C2" s="55" t="s">
        <v>202</v>
      </c>
      <c r="D2" s="47" t="s">
        <v>197</v>
      </c>
    </row>
    <row r="3" spans="1:4" ht="409.5" x14ac:dyDescent="0.35">
      <c r="A3" s="51" t="s">
        <v>206</v>
      </c>
      <c r="B3" s="51" t="s">
        <v>189</v>
      </c>
      <c r="C3" s="55" t="s">
        <v>202</v>
      </c>
      <c r="D3" s="47" t="s">
        <v>196</v>
      </c>
    </row>
    <row r="4" spans="1:4" ht="62" x14ac:dyDescent="0.35">
      <c r="A4" s="51" t="s">
        <v>192</v>
      </c>
      <c r="B4" s="51" t="s">
        <v>207</v>
      </c>
      <c r="C4" s="51" t="s">
        <v>203</v>
      </c>
      <c r="D4" s="52" t="s">
        <v>198</v>
      </c>
    </row>
    <row r="5" spans="1:4" ht="62" x14ac:dyDescent="0.35">
      <c r="A5" s="51" t="s">
        <v>193</v>
      </c>
      <c r="B5" s="51" t="s">
        <v>190</v>
      </c>
      <c r="C5" s="54" t="s">
        <v>204</v>
      </c>
      <c r="D5" s="53" t="s">
        <v>199</v>
      </c>
    </row>
    <row r="10" spans="1:4" x14ac:dyDescent="0.35">
      <c r="A10" s="16">
        <v>37</v>
      </c>
    </row>
    <row r="11" spans="1:4" x14ac:dyDescent="0.35">
      <c r="A11" s="16">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52AEF-CBC6-4789-A015-F91863527CF9}">
  <sheetPr codeName="Sheet2"/>
  <dimension ref="B4:AC42"/>
  <sheetViews>
    <sheetView topLeftCell="A26" zoomScale="85" zoomScaleNormal="85" workbookViewId="0">
      <selection activeCell="B42" sqref="B42"/>
    </sheetView>
  </sheetViews>
  <sheetFormatPr defaultRowHeight="14.5" x14ac:dyDescent="0.35"/>
  <cols>
    <col min="2" max="2" width="39.1796875" bestFit="1" customWidth="1"/>
    <col min="3" max="3" width="15.08984375" bestFit="1" customWidth="1"/>
    <col min="4" max="4" width="25.7265625" bestFit="1" customWidth="1"/>
    <col min="5" max="5" width="15.08984375" bestFit="1" customWidth="1"/>
    <col min="6" max="6" width="10.1796875" bestFit="1" customWidth="1"/>
    <col min="15" max="15" width="18.1796875" bestFit="1" customWidth="1"/>
  </cols>
  <sheetData>
    <row r="4" spans="27:29" x14ac:dyDescent="0.35">
      <c r="AA4">
        <f>250-155</f>
        <v>95</v>
      </c>
      <c r="AB4">
        <f>AA4/2</f>
        <v>47.5</v>
      </c>
      <c r="AC4">
        <v>16</v>
      </c>
    </row>
    <row r="5" spans="27:29" x14ac:dyDescent="0.35">
      <c r="AA5">
        <f>3.14*(0.0475^2)*0.016*7850*2</f>
        <v>1.7796578000000003</v>
      </c>
      <c r="AB5">
        <f>AB4/1000</f>
        <v>4.7500000000000001E-2</v>
      </c>
      <c r="AC5">
        <f>AC4/1000</f>
        <v>1.6E-2</v>
      </c>
    </row>
    <row r="6" spans="27:29" x14ac:dyDescent="0.35">
      <c r="AB6">
        <f>3.14*AB5^2*AC5*7850*2</f>
        <v>1.7796578000000003</v>
      </c>
    </row>
    <row r="30" spans="2:15" ht="21.5" x14ac:dyDescent="0.35">
      <c r="B30" s="30" t="s">
        <v>164</v>
      </c>
      <c r="C30" s="30" t="s">
        <v>165</v>
      </c>
      <c r="D30" s="30" t="s">
        <v>166</v>
      </c>
      <c r="E30" s="30" t="s">
        <v>167</v>
      </c>
      <c r="K30">
        <f>187/2</f>
        <v>93.5</v>
      </c>
      <c r="L30">
        <f>K30/1000</f>
        <v>9.35E-2</v>
      </c>
    </row>
    <row r="31" spans="2:15" ht="21.5" x14ac:dyDescent="0.35">
      <c r="B31" s="27" t="s">
        <v>168</v>
      </c>
      <c r="C31" s="31">
        <f>(1.2*0.5*0.5)</f>
        <v>0.3</v>
      </c>
      <c r="D31" s="32">
        <v>187</v>
      </c>
      <c r="E31" s="32">
        <f>PRODUCT(C31:D31)</f>
        <v>56.1</v>
      </c>
      <c r="K31">
        <v>3.14</v>
      </c>
      <c r="L31">
        <f>0.25/2</f>
        <v>0.125</v>
      </c>
      <c r="M31">
        <f>L31^2</f>
        <v>1.5625E-2</v>
      </c>
      <c r="N31">
        <v>1.6E-2</v>
      </c>
      <c r="O31" s="33">
        <f>K31*M31*N31</f>
        <v>7.85E-4</v>
      </c>
    </row>
    <row r="32" spans="2:15" ht="21.5" x14ac:dyDescent="0.35">
      <c r="B32" s="27" t="s">
        <v>169</v>
      </c>
      <c r="C32" s="31">
        <f>(0.5*0.5*1.5)</f>
        <v>0.375</v>
      </c>
      <c r="D32" s="32">
        <v>6441</v>
      </c>
      <c r="E32" s="32">
        <f t="shared" ref="E32:E37" si="0">PRODUCT(C32:D32)</f>
        <v>2415.375</v>
      </c>
      <c r="K32">
        <v>3.14</v>
      </c>
      <c r="L32">
        <f>0.155/2</f>
        <v>7.7499999999999999E-2</v>
      </c>
      <c r="M32">
        <f>L32^2</f>
        <v>6.0062500000000003E-3</v>
      </c>
      <c r="N32">
        <v>1.6E-2</v>
      </c>
      <c r="O32" s="33">
        <f>K32*M32*N32</f>
        <v>3.0175400000000005E-4</v>
      </c>
    </row>
    <row r="33" spans="2:15" ht="21.5" x14ac:dyDescent="0.35">
      <c r="B33" s="27" t="s">
        <v>170</v>
      </c>
      <c r="C33" s="31">
        <f>1.4*(12^2/162)*8</f>
        <v>9.9555555555555539</v>
      </c>
      <c r="D33" s="32">
        <v>85.364999999999995</v>
      </c>
      <c r="E33" s="32">
        <f t="shared" si="0"/>
        <v>849.85599999999977</v>
      </c>
      <c r="O33" s="33">
        <f>O31-O32</f>
        <v>4.8324599999999995E-4</v>
      </c>
    </row>
    <row r="34" spans="2:15" ht="21.5" x14ac:dyDescent="0.35">
      <c r="B34" s="27" t="s">
        <v>171</v>
      </c>
      <c r="C34" s="31">
        <f>((0.4*4)+(2*10*0.008)-(3*2*0.008))*4*(8^2/162)</f>
        <v>2.7053827160493826</v>
      </c>
      <c r="D34" s="32">
        <v>85.364999999999995</v>
      </c>
      <c r="E34" s="32">
        <f t="shared" si="0"/>
        <v>230.94499555555552</v>
      </c>
      <c r="O34">
        <f>O33*7850</f>
        <v>3.7934810999999997</v>
      </c>
    </row>
    <row r="35" spans="2:15" ht="21.5" x14ac:dyDescent="0.35">
      <c r="B35" s="27" t="s">
        <v>172</v>
      </c>
      <c r="C35" s="48">
        <f>0.85*(28^2/162)*4</f>
        <v>16.45432098765432</v>
      </c>
      <c r="D35" s="32">
        <v>85.364999999999995</v>
      </c>
      <c r="E35" s="32">
        <f t="shared" si="0"/>
        <v>1404.623111111111</v>
      </c>
      <c r="F35" s="38"/>
    </row>
    <row r="36" spans="2:15" ht="21.5" x14ac:dyDescent="0.35">
      <c r="B36" s="27" t="s">
        <v>173</v>
      </c>
      <c r="C36" s="48">
        <f>O40*2</f>
        <v>11.042752000000004</v>
      </c>
      <c r="D36" s="32">
        <v>85.364999999999995</v>
      </c>
      <c r="E36" s="32">
        <f t="shared" si="0"/>
        <v>942.6645244800003</v>
      </c>
      <c r="F36" s="38"/>
      <c r="K36">
        <f>187/2</f>
        <v>93.5</v>
      </c>
      <c r="L36">
        <f>K36/1000</f>
        <v>9.35E-2</v>
      </c>
    </row>
    <row r="37" spans="2:15" ht="21.5" x14ac:dyDescent="0.35">
      <c r="B37" s="27" t="s">
        <v>183</v>
      </c>
      <c r="C37" s="31">
        <f>SUM(C35:C36)*5%</f>
        <v>1.3748536493827164</v>
      </c>
      <c r="D37" s="32">
        <v>85.364999999999995</v>
      </c>
      <c r="E37" s="32">
        <f t="shared" si="0"/>
        <v>117.36438177955557</v>
      </c>
      <c r="K37">
        <v>3.14</v>
      </c>
      <c r="L37">
        <f>0.32/2</f>
        <v>0.16</v>
      </c>
      <c r="M37">
        <f>L37^2</f>
        <v>2.5600000000000001E-2</v>
      </c>
      <c r="N37">
        <v>0.02</v>
      </c>
      <c r="O37" s="33">
        <f>K37*M37*N37</f>
        <v>1.6076800000000002E-3</v>
      </c>
    </row>
    <row r="38" spans="2:15" ht="21.5" x14ac:dyDescent="0.35">
      <c r="B38" s="67" t="s">
        <v>174</v>
      </c>
      <c r="C38" s="67"/>
      <c r="D38" s="67"/>
      <c r="E38" s="34">
        <f>SUM(E31:E37)</f>
        <v>6016.9280129262215</v>
      </c>
      <c r="K38">
        <v>3.14</v>
      </c>
      <c r="L38">
        <f>0.24/2</f>
        <v>0.12</v>
      </c>
      <c r="M38">
        <f>L38^2</f>
        <v>1.44E-2</v>
      </c>
      <c r="N38">
        <v>0.02</v>
      </c>
      <c r="O38" s="33">
        <f>K38*M38*N38</f>
        <v>9.0432000000000002E-4</v>
      </c>
    </row>
    <row r="39" spans="2:15" x14ac:dyDescent="0.35">
      <c r="O39" s="33">
        <f>O37-O38</f>
        <v>7.033600000000002E-4</v>
      </c>
    </row>
    <row r="40" spans="2:15" x14ac:dyDescent="0.35">
      <c r="O40">
        <f>O39*7850</f>
        <v>5.5213760000000018</v>
      </c>
    </row>
    <row r="42" spans="2:15" x14ac:dyDescent="0.35">
      <c r="B42" s="58" t="s">
        <v>208</v>
      </c>
    </row>
  </sheetData>
  <mergeCells count="1">
    <mergeCell ref="B38:D3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A393F-CBF8-48D3-BE01-B90B6A4CB885}">
  <sheetPr codeName="Sheet3"/>
  <dimension ref="A1:I18"/>
  <sheetViews>
    <sheetView topLeftCell="A5" zoomScale="73" workbookViewId="0">
      <selection activeCell="G17" sqref="G17"/>
    </sheetView>
  </sheetViews>
  <sheetFormatPr defaultRowHeight="14.5" x14ac:dyDescent="0.35"/>
  <cols>
    <col min="1" max="1" width="7.26953125" bestFit="1" customWidth="1"/>
    <col min="2" max="2" width="37.81640625" style="16" bestFit="1" customWidth="1"/>
    <col min="3" max="4" width="8.6328125" bestFit="1" customWidth="1"/>
    <col min="5" max="5" width="33" bestFit="1" customWidth="1"/>
    <col min="6" max="6" width="5.1796875" bestFit="1" customWidth="1"/>
    <col min="7" max="7" width="14.54296875" bestFit="1" customWidth="1"/>
    <col min="8" max="8" width="73.1796875" bestFit="1" customWidth="1"/>
    <col min="9" max="9" width="21.6328125" bestFit="1" customWidth="1"/>
  </cols>
  <sheetData>
    <row r="1" spans="1:9" ht="21.5" x14ac:dyDescent="0.9">
      <c r="A1" s="68" t="s">
        <v>73</v>
      </c>
      <c r="B1" s="68" t="s">
        <v>75</v>
      </c>
      <c r="C1" s="69" t="s">
        <v>76</v>
      </c>
      <c r="D1" s="69"/>
      <c r="E1" s="68" t="s">
        <v>74</v>
      </c>
      <c r="F1" s="68" t="s">
        <v>77</v>
      </c>
      <c r="G1" s="68" t="s">
        <v>78</v>
      </c>
      <c r="H1" s="68" t="s">
        <v>7</v>
      </c>
    </row>
    <row r="2" spans="1:9" s="9" customFormat="1" ht="21.5" x14ac:dyDescent="0.35">
      <c r="A2" s="68"/>
      <c r="B2" s="68"/>
      <c r="C2" s="21" t="s">
        <v>70</v>
      </c>
      <c r="D2" s="21" t="s">
        <v>71</v>
      </c>
      <c r="E2" s="68"/>
      <c r="F2" s="68"/>
      <c r="G2" s="68"/>
      <c r="H2" s="68"/>
    </row>
    <row r="3" spans="1:9" ht="21.5" x14ac:dyDescent="0.9">
      <c r="A3" s="22">
        <v>1</v>
      </c>
      <c r="B3" s="23" t="s">
        <v>79</v>
      </c>
      <c r="C3" s="22">
        <v>101</v>
      </c>
      <c r="D3" s="22">
        <v>106</v>
      </c>
      <c r="E3" s="24" t="s">
        <v>81</v>
      </c>
      <c r="F3" s="22" t="s">
        <v>82</v>
      </c>
      <c r="G3" s="22">
        <v>261</v>
      </c>
      <c r="H3" s="24" t="s">
        <v>80</v>
      </c>
    </row>
    <row r="4" spans="1:9" ht="21.5" x14ac:dyDescent="0.9">
      <c r="A4" s="22">
        <v>2</v>
      </c>
      <c r="B4" s="23" t="s">
        <v>79</v>
      </c>
      <c r="C4" s="25">
        <v>95</v>
      </c>
      <c r="D4" s="25">
        <v>65</v>
      </c>
      <c r="E4" s="24" t="s">
        <v>85</v>
      </c>
      <c r="F4" s="22" t="s">
        <v>82</v>
      </c>
      <c r="G4" s="22">
        <v>141</v>
      </c>
      <c r="H4" s="24" t="s">
        <v>80</v>
      </c>
    </row>
    <row r="5" spans="1:9" ht="21.5" x14ac:dyDescent="0.9">
      <c r="A5" s="22">
        <v>3</v>
      </c>
      <c r="B5" s="23" t="s">
        <v>79</v>
      </c>
      <c r="C5" s="25">
        <v>48</v>
      </c>
      <c r="D5" s="25">
        <v>126</v>
      </c>
      <c r="E5" s="24" t="s">
        <v>87</v>
      </c>
      <c r="F5" s="22" t="s">
        <v>82</v>
      </c>
      <c r="G5" s="22">
        <v>90</v>
      </c>
      <c r="H5" s="24" t="s">
        <v>111</v>
      </c>
    </row>
    <row r="6" spans="1:9" ht="21.5" x14ac:dyDescent="0.9">
      <c r="A6" s="22">
        <v>4</v>
      </c>
      <c r="B6" s="23" t="s">
        <v>99</v>
      </c>
      <c r="C6" s="25">
        <v>48</v>
      </c>
      <c r="D6" s="25">
        <v>126</v>
      </c>
      <c r="E6" s="24" t="s">
        <v>101</v>
      </c>
      <c r="F6" s="22" t="s">
        <v>82</v>
      </c>
      <c r="G6" s="22">
        <v>10</v>
      </c>
      <c r="H6" s="24" t="s">
        <v>100</v>
      </c>
    </row>
    <row r="7" spans="1:9" ht="21.5" x14ac:dyDescent="0.9">
      <c r="A7" s="22">
        <v>5</v>
      </c>
      <c r="B7" s="23" t="s">
        <v>86</v>
      </c>
      <c r="C7" s="25">
        <v>101</v>
      </c>
      <c r="D7" s="25">
        <v>106</v>
      </c>
      <c r="E7" s="24" t="s">
        <v>87</v>
      </c>
      <c r="F7" s="22" t="s">
        <v>88</v>
      </c>
      <c r="G7" s="22">
        <v>4500</v>
      </c>
      <c r="H7" s="24" t="s">
        <v>89</v>
      </c>
    </row>
    <row r="8" spans="1:9" ht="21.5" x14ac:dyDescent="0.9">
      <c r="A8" s="22">
        <v>6</v>
      </c>
      <c r="B8" s="23" t="s">
        <v>83</v>
      </c>
      <c r="C8" s="25">
        <v>101</v>
      </c>
      <c r="D8" s="25">
        <v>106</v>
      </c>
      <c r="E8" s="24" t="s">
        <v>87</v>
      </c>
      <c r="F8" s="22" t="s">
        <v>82</v>
      </c>
      <c r="G8" s="22">
        <f>'Details 2'!G9+'Details 2'!G10+'Details 2'!G11+'Details 2'!G12+'Details 2'!G13+'Details 2'!G14+'Details 2'!G15+'Details 2'!G16</f>
        <v>8</v>
      </c>
      <c r="H8" s="24" t="s">
        <v>84</v>
      </c>
      <c r="I8" s="15"/>
    </row>
    <row r="9" spans="1:9" ht="21.5" x14ac:dyDescent="0.9">
      <c r="A9" s="22">
        <v>7</v>
      </c>
      <c r="B9" s="23" t="s">
        <v>90</v>
      </c>
      <c r="C9" s="25">
        <v>101</v>
      </c>
      <c r="D9" s="25">
        <v>106</v>
      </c>
      <c r="E9" s="24" t="s">
        <v>87</v>
      </c>
      <c r="F9" s="22" t="s">
        <v>82</v>
      </c>
      <c r="G9" s="22">
        <v>600</v>
      </c>
      <c r="H9" s="24" t="s">
        <v>125</v>
      </c>
    </row>
    <row r="10" spans="1:9" ht="21.5" x14ac:dyDescent="0.9">
      <c r="A10" s="22">
        <v>8</v>
      </c>
      <c r="B10" s="23" t="s">
        <v>91</v>
      </c>
      <c r="C10" s="25">
        <v>101</v>
      </c>
      <c r="D10" s="25">
        <v>106</v>
      </c>
      <c r="E10" s="24" t="s">
        <v>87</v>
      </c>
      <c r="F10" s="22" t="s">
        <v>82</v>
      </c>
      <c r="G10" s="22">
        <v>1400</v>
      </c>
      <c r="H10" s="24" t="s">
        <v>125</v>
      </c>
    </row>
    <row r="11" spans="1:9" ht="21.5" x14ac:dyDescent="0.9">
      <c r="A11" s="22">
        <v>9</v>
      </c>
      <c r="B11" s="23" t="s">
        <v>103</v>
      </c>
      <c r="C11" s="25">
        <v>48</v>
      </c>
      <c r="D11" s="25">
        <v>126</v>
      </c>
      <c r="E11" s="24"/>
      <c r="F11" s="22" t="s">
        <v>82</v>
      </c>
      <c r="G11" s="22">
        <v>25</v>
      </c>
      <c r="H11" s="24" t="s">
        <v>126</v>
      </c>
    </row>
    <row r="12" spans="1:9" ht="21.5" x14ac:dyDescent="0.9">
      <c r="A12" s="22">
        <v>10</v>
      </c>
      <c r="B12" s="23" t="s">
        <v>92</v>
      </c>
      <c r="C12" s="25">
        <v>48</v>
      </c>
      <c r="D12" s="25">
        <v>126</v>
      </c>
      <c r="E12" s="24" t="s">
        <v>87</v>
      </c>
      <c r="F12" s="22" t="s">
        <v>82</v>
      </c>
      <c r="G12" s="22">
        <f>'Missing Pole'!D60</f>
        <v>36</v>
      </c>
      <c r="H12" s="24" t="s">
        <v>127</v>
      </c>
    </row>
    <row r="13" spans="1:9" ht="21.5" x14ac:dyDescent="0.9">
      <c r="A13" s="22">
        <v>11</v>
      </c>
      <c r="B13" s="23" t="s">
        <v>93</v>
      </c>
      <c r="C13" s="25">
        <v>48</v>
      </c>
      <c r="D13" s="25">
        <v>126</v>
      </c>
      <c r="E13" s="24" t="s">
        <v>87</v>
      </c>
      <c r="F13" s="22" t="s">
        <v>82</v>
      </c>
      <c r="G13" s="22">
        <f>'Missing Pole'!D61</f>
        <v>18</v>
      </c>
      <c r="H13" s="24" t="s">
        <v>127</v>
      </c>
    </row>
    <row r="14" spans="1:9" s="14" customFormat="1" ht="43" x14ac:dyDescent="0.35">
      <c r="A14" s="25">
        <v>12</v>
      </c>
      <c r="B14" s="26" t="s">
        <v>94</v>
      </c>
      <c r="C14" s="25">
        <v>103.05</v>
      </c>
      <c r="D14" s="25">
        <v>105.4</v>
      </c>
      <c r="E14" s="27" t="s">
        <v>97</v>
      </c>
      <c r="F14" s="25" t="s">
        <v>88</v>
      </c>
      <c r="G14" s="25">
        <v>2800</v>
      </c>
      <c r="H14" s="26" t="s">
        <v>149</v>
      </c>
    </row>
    <row r="15" spans="1:9" ht="21.5" x14ac:dyDescent="0.9">
      <c r="A15" s="22">
        <v>13</v>
      </c>
      <c r="B15" s="23" t="s">
        <v>94</v>
      </c>
      <c r="C15" s="22">
        <v>101.57</v>
      </c>
      <c r="D15" s="22">
        <v>102.05</v>
      </c>
      <c r="E15" s="28" t="s">
        <v>97</v>
      </c>
      <c r="F15" s="22" t="s">
        <v>88</v>
      </c>
      <c r="G15" s="22">
        <v>600</v>
      </c>
      <c r="H15" s="24" t="s">
        <v>128</v>
      </c>
    </row>
    <row r="16" spans="1:9" ht="43" x14ac:dyDescent="0.9">
      <c r="A16" s="25">
        <v>14</v>
      </c>
      <c r="B16" s="26" t="s">
        <v>94</v>
      </c>
      <c r="C16" s="25">
        <v>101</v>
      </c>
      <c r="D16" s="25">
        <v>106</v>
      </c>
      <c r="E16" s="29" t="s">
        <v>98</v>
      </c>
      <c r="F16" s="25" t="s">
        <v>88</v>
      </c>
      <c r="G16" s="25">
        <v>600</v>
      </c>
      <c r="H16" s="23" t="s">
        <v>185</v>
      </c>
    </row>
    <row r="17" spans="1:8" ht="21.5" x14ac:dyDescent="0.9">
      <c r="A17" s="22">
        <v>15</v>
      </c>
      <c r="B17" s="23" t="s">
        <v>95</v>
      </c>
      <c r="C17" s="25">
        <v>101</v>
      </c>
      <c r="D17" s="25">
        <v>106</v>
      </c>
      <c r="E17" s="24" t="s">
        <v>97</v>
      </c>
      <c r="F17" s="22" t="s">
        <v>88</v>
      </c>
      <c r="G17" s="22">
        <f>'Details 2'!G3+'Details 2'!G4+'Details 2'!G5+'Details 2'!G6+'Details 2'!G7+'Details 2'!G8</f>
        <v>7500.0000000000273</v>
      </c>
      <c r="H17" s="24" t="s">
        <v>129</v>
      </c>
    </row>
    <row r="18" spans="1:8" ht="43" x14ac:dyDescent="0.9">
      <c r="A18" s="22">
        <v>18</v>
      </c>
      <c r="B18" s="23" t="s">
        <v>146</v>
      </c>
      <c r="C18" s="22">
        <v>48</v>
      </c>
      <c r="D18" s="22">
        <v>126</v>
      </c>
      <c r="E18" s="24"/>
      <c r="F18" s="22" t="s">
        <v>82</v>
      </c>
      <c r="G18" s="22">
        <f>G12+G13</f>
        <v>54</v>
      </c>
      <c r="H18" s="24"/>
    </row>
  </sheetData>
  <mergeCells count="7">
    <mergeCell ref="A1:A2"/>
    <mergeCell ref="E1:E2"/>
    <mergeCell ref="B1:B2"/>
    <mergeCell ref="G1:G2"/>
    <mergeCell ref="H1:H2"/>
    <mergeCell ref="F1:F2"/>
    <mergeCell ref="C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79764-C6F2-4A54-A80F-26440E96CB21}">
  <sheetPr codeName="Sheet4"/>
  <dimension ref="A1:H18"/>
  <sheetViews>
    <sheetView topLeftCell="A4" workbookViewId="0">
      <selection activeCell="G17" sqref="G17"/>
    </sheetView>
  </sheetViews>
  <sheetFormatPr defaultRowHeight="14.5" x14ac:dyDescent="0.35"/>
  <cols>
    <col min="2" max="2" width="18.26953125" customWidth="1"/>
    <col min="3" max="3" width="13.1796875" customWidth="1"/>
    <col min="4" max="4" width="12.90625" customWidth="1"/>
    <col min="5" max="5" width="19.81640625" customWidth="1"/>
    <col min="7" max="7" width="11.81640625" bestFit="1" customWidth="1"/>
    <col min="8" max="8" width="34.81640625" customWidth="1"/>
    <col min="12" max="12" width="14.81640625" bestFit="1" customWidth="1"/>
  </cols>
  <sheetData>
    <row r="1" spans="1:8" x14ac:dyDescent="0.35">
      <c r="A1" s="70" t="s">
        <v>150</v>
      </c>
      <c r="B1" s="70" t="s">
        <v>75</v>
      </c>
      <c r="C1" s="70" t="s">
        <v>151</v>
      </c>
      <c r="D1" s="70"/>
      <c r="E1" s="70" t="s">
        <v>152</v>
      </c>
      <c r="F1" s="70" t="s">
        <v>77</v>
      </c>
      <c r="G1" s="70" t="s">
        <v>78</v>
      </c>
      <c r="H1" s="70" t="s">
        <v>7</v>
      </c>
    </row>
    <row r="2" spans="1:8" x14ac:dyDescent="0.35">
      <c r="A2" s="70"/>
      <c r="B2" s="70"/>
      <c r="C2" s="11" t="s">
        <v>70</v>
      </c>
      <c r="D2" s="11" t="s">
        <v>71</v>
      </c>
      <c r="E2" s="70"/>
      <c r="F2" s="70"/>
      <c r="G2" s="70"/>
      <c r="H2" s="70"/>
    </row>
    <row r="3" spans="1:8" x14ac:dyDescent="0.35">
      <c r="A3" s="3">
        <v>1</v>
      </c>
      <c r="B3" s="71" t="s">
        <v>95</v>
      </c>
      <c r="C3" s="17">
        <v>103.1</v>
      </c>
      <c r="D3" s="17">
        <v>105.55</v>
      </c>
      <c r="E3" s="8" t="s">
        <v>153</v>
      </c>
      <c r="F3" s="3" t="s">
        <v>88</v>
      </c>
      <c r="G3" s="3">
        <f>(D3-C3)*1000</f>
        <v>2450.0000000000027</v>
      </c>
      <c r="H3" s="7"/>
    </row>
    <row r="4" spans="1:8" x14ac:dyDescent="0.35">
      <c r="A4" s="3">
        <v>2</v>
      </c>
      <c r="B4" s="71"/>
      <c r="C4" s="17">
        <v>103.1</v>
      </c>
      <c r="D4" s="17">
        <v>105.55</v>
      </c>
      <c r="E4" s="8" t="s">
        <v>154</v>
      </c>
      <c r="F4" s="3" t="s">
        <v>88</v>
      </c>
      <c r="G4" s="3">
        <f t="shared" ref="G4:G8" si="0">(D4-C4)*1000</f>
        <v>2450.0000000000027</v>
      </c>
      <c r="H4" s="7"/>
    </row>
    <row r="5" spans="1:8" x14ac:dyDescent="0.35">
      <c r="A5" s="3">
        <v>3</v>
      </c>
      <c r="B5" s="71"/>
      <c r="C5" s="17">
        <v>103.1</v>
      </c>
      <c r="D5" s="17">
        <v>104.26</v>
      </c>
      <c r="E5" s="8" t="s">
        <v>155</v>
      </c>
      <c r="F5" s="3" t="s">
        <v>88</v>
      </c>
      <c r="G5" s="3">
        <f t="shared" si="0"/>
        <v>1160.0000000000109</v>
      </c>
      <c r="H5" s="20"/>
    </row>
    <row r="6" spans="1:8" x14ac:dyDescent="0.35">
      <c r="A6" s="3">
        <v>4</v>
      </c>
      <c r="B6" s="71"/>
      <c r="C6" s="17">
        <v>101.57</v>
      </c>
      <c r="D6" s="17">
        <v>102.05</v>
      </c>
      <c r="E6" s="8" t="s">
        <v>153</v>
      </c>
      <c r="F6" s="3" t="s">
        <v>88</v>
      </c>
      <c r="G6" s="3">
        <f t="shared" si="0"/>
        <v>480.00000000000398</v>
      </c>
      <c r="H6" s="7"/>
    </row>
    <row r="7" spans="1:8" x14ac:dyDescent="0.35">
      <c r="A7" s="3">
        <v>5</v>
      </c>
      <c r="B7" s="71"/>
      <c r="C7" s="17">
        <v>101.57</v>
      </c>
      <c r="D7" s="17">
        <v>102.05</v>
      </c>
      <c r="E7" s="8" t="s">
        <v>154</v>
      </c>
      <c r="F7" s="3" t="s">
        <v>88</v>
      </c>
      <c r="G7" s="3">
        <f t="shared" si="0"/>
        <v>480.00000000000398</v>
      </c>
      <c r="H7" s="7"/>
    </row>
    <row r="8" spans="1:8" x14ac:dyDescent="0.35">
      <c r="A8" s="3">
        <v>6</v>
      </c>
      <c r="B8" s="71"/>
      <c r="C8" s="17">
        <v>100.57</v>
      </c>
      <c r="D8" s="17">
        <v>101.05</v>
      </c>
      <c r="E8" s="8" t="s">
        <v>22</v>
      </c>
      <c r="F8" s="3" t="s">
        <v>88</v>
      </c>
      <c r="G8" s="3">
        <f t="shared" si="0"/>
        <v>480.00000000000398</v>
      </c>
      <c r="H8" s="7"/>
    </row>
    <row r="9" spans="1:8" x14ac:dyDescent="0.35">
      <c r="A9" s="3">
        <v>7</v>
      </c>
      <c r="B9" s="72" t="s">
        <v>83</v>
      </c>
      <c r="C9" s="17">
        <v>105.55</v>
      </c>
      <c r="D9" s="17">
        <v>103.1</v>
      </c>
      <c r="E9" s="8" t="s">
        <v>153</v>
      </c>
      <c r="F9" s="3" t="s">
        <v>82</v>
      </c>
      <c r="G9" s="3">
        <v>1</v>
      </c>
      <c r="H9" s="19">
        <v>104.98</v>
      </c>
    </row>
    <row r="10" spans="1:8" x14ac:dyDescent="0.35">
      <c r="A10" s="3">
        <v>8</v>
      </c>
      <c r="B10" s="73"/>
      <c r="C10" s="17">
        <v>103.1</v>
      </c>
      <c r="D10" s="17">
        <v>105.55</v>
      </c>
      <c r="E10" s="8" t="s">
        <v>154</v>
      </c>
      <c r="F10" s="3" t="s">
        <v>82</v>
      </c>
      <c r="G10" s="3">
        <v>1</v>
      </c>
      <c r="H10" s="19">
        <v>104.95</v>
      </c>
    </row>
    <row r="11" spans="1:8" x14ac:dyDescent="0.35">
      <c r="A11" s="3">
        <v>9</v>
      </c>
      <c r="B11" s="73"/>
      <c r="C11" s="17">
        <v>103.1</v>
      </c>
      <c r="D11" s="17">
        <v>105.55</v>
      </c>
      <c r="E11" s="8" t="s">
        <v>155</v>
      </c>
      <c r="F11" s="3" t="s">
        <v>82</v>
      </c>
      <c r="G11" s="3">
        <v>1</v>
      </c>
      <c r="H11" s="19">
        <v>104.95</v>
      </c>
    </row>
    <row r="12" spans="1:8" x14ac:dyDescent="0.35">
      <c r="A12" s="3">
        <v>10</v>
      </c>
      <c r="B12" s="73"/>
      <c r="C12" s="17">
        <v>102.05</v>
      </c>
      <c r="D12" s="17">
        <v>101.57</v>
      </c>
      <c r="E12" s="8" t="s">
        <v>153</v>
      </c>
      <c r="F12" s="3" t="s">
        <v>82</v>
      </c>
      <c r="G12" s="3">
        <v>1</v>
      </c>
      <c r="H12" s="17">
        <v>102.05</v>
      </c>
    </row>
    <row r="13" spans="1:8" x14ac:dyDescent="0.35">
      <c r="A13" s="3">
        <v>11</v>
      </c>
      <c r="B13" s="73"/>
      <c r="C13" s="17">
        <v>101.57</v>
      </c>
      <c r="D13" s="17">
        <v>102.05</v>
      </c>
      <c r="E13" s="8" t="s">
        <v>154</v>
      </c>
      <c r="F13" s="3" t="s">
        <v>82</v>
      </c>
      <c r="G13" s="3">
        <v>1</v>
      </c>
      <c r="H13" s="17">
        <v>101.57</v>
      </c>
    </row>
    <row r="14" spans="1:8" x14ac:dyDescent="0.35">
      <c r="A14" s="3">
        <v>12</v>
      </c>
      <c r="B14" s="73"/>
      <c r="C14" s="17">
        <v>101.55</v>
      </c>
      <c r="D14" s="17">
        <v>100.8</v>
      </c>
      <c r="E14" s="3" t="s">
        <v>156</v>
      </c>
      <c r="F14" s="3" t="s">
        <v>82</v>
      </c>
      <c r="G14" s="3">
        <v>1</v>
      </c>
      <c r="H14" s="3">
        <v>101.55</v>
      </c>
    </row>
    <row r="15" spans="1:8" x14ac:dyDescent="0.35">
      <c r="A15" s="3">
        <v>13</v>
      </c>
      <c r="B15" s="73"/>
      <c r="C15" s="17">
        <v>102.05</v>
      </c>
      <c r="D15" s="17">
        <v>101.57</v>
      </c>
      <c r="E15" s="3" t="s">
        <v>157</v>
      </c>
      <c r="F15" s="3" t="s">
        <v>82</v>
      </c>
      <c r="G15" s="3">
        <v>1</v>
      </c>
      <c r="H15" s="3">
        <v>102.05</v>
      </c>
    </row>
    <row r="16" spans="1:8" x14ac:dyDescent="0.35">
      <c r="A16" s="3">
        <v>14</v>
      </c>
      <c r="B16" s="74"/>
      <c r="C16" s="17">
        <v>105.55</v>
      </c>
      <c r="D16" s="17">
        <v>106.75</v>
      </c>
      <c r="E16" s="3" t="s">
        <v>158</v>
      </c>
      <c r="F16" s="3" t="s">
        <v>82</v>
      </c>
      <c r="G16" s="3">
        <v>1</v>
      </c>
      <c r="H16" s="3">
        <v>106.2</v>
      </c>
    </row>
    <row r="17" spans="1:8" ht="43.5" x14ac:dyDescent="0.35">
      <c r="A17" s="8">
        <v>15</v>
      </c>
      <c r="B17" s="8" t="s">
        <v>159</v>
      </c>
      <c r="C17" s="8">
        <v>48</v>
      </c>
      <c r="D17" s="8">
        <v>126</v>
      </c>
      <c r="E17" s="8" t="s">
        <v>160</v>
      </c>
      <c r="F17" s="8" t="s">
        <v>82</v>
      </c>
      <c r="G17" s="8">
        <v>10</v>
      </c>
      <c r="H17" s="18" t="s">
        <v>162</v>
      </c>
    </row>
    <row r="18" spans="1:8" x14ac:dyDescent="0.35">
      <c r="A18" s="3">
        <v>16</v>
      </c>
      <c r="B18" s="7"/>
      <c r="C18" s="3"/>
      <c r="D18" s="3"/>
      <c r="E18" s="7"/>
      <c r="F18" s="7"/>
      <c r="G18" s="7"/>
      <c r="H18" s="7"/>
    </row>
  </sheetData>
  <mergeCells count="9">
    <mergeCell ref="H1:H2"/>
    <mergeCell ref="B3:B8"/>
    <mergeCell ref="B9:B16"/>
    <mergeCell ref="C1:D1"/>
    <mergeCell ref="A1:A2"/>
    <mergeCell ref="B1:B2"/>
    <mergeCell ref="E1:E2"/>
    <mergeCell ref="F1:F2"/>
    <mergeCell ref="G1:G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40178-D147-4D4D-8AFA-0EFEA871A40D}">
  <sheetPr codeName="Sheet5"/>
  <dimension ref="A1:E15"/>
  <sheetViews>
    <sheetView workbookViewId="0">
      <selection activeCell="D14" sqref="D14"/>
    </sheetView>
  </sheetViews>
  <sheetFormatPr defaultRowHeight="14.5" x14ac:dyDescent="0.35"/>
  <cols>
    <col min="2" max="2" width="26.81640625" bestFit="1" customWidth="1"/>
    <col min="5" max="5" width="57.54296875" bestFit="1" customWidth="1"/>
  </cols>
  <sheetData>
    <row r="1" spans="1:5" ht="15.5" x14ac:dyDescent="0.35">
      <c r="A1" s="75" t="s">
        <v>112</v>
      </c>
      <c r="B1" s="75"/>
      <c r="C1" s="75"/>
      <c r="D1" s="75"/>
      <c r="E1" s="75"/>
    </row>
    <row r="2" spans="1:5" ht="15.5" x14ac:dyDescent="0.35">
      <c r="A2" s="1" t="s">
        <v>2</v>
      </c>
      <c r="B2" s="12" t="s">
        <v>72</v>
      </c>
      <c r="C2" s="1" t="s">
        <v>77</v>
      </c>
      <c r="D2" s="1" t="s">
        <v>107</v>
      </c>
      <c r="E2" s="1" t="s">
        <v>7</v>
      </c>
    </row>
    <row r="3" spans="1:5" x14ac:dyDescent="0.35">
      <c r="A3" s="3">
        <v>1</v>
      </c>
      <c r="B3" s="7" t="s">
        <v>113</v>
      </c>
      <c r="C3" s="3" t="s">
        <v>82</v>
      </c>
      <c r="D3" s="3">
        <v>15</v>
      </c>
      <c r="E3" s="3" t="s">
        <v>114</v>
      </c>
    </row>
    <row r="4" spans="1:5" x14ac:dyDescent="0.35">
      <c r="A4" s="3">
        <v>2</v>
      </c>
      <c r="B4" s="7" t="s">
        <v>115</v>
      </c>
      <c r="C4" s="3" t="s">
        <v>116</v>
      </c>
      <c r="D4" s="3">
        <v>500</v>
      </c>
      <c r="E4" s="3" t="s">
        <v>117</v>
      </c>
    </row>
    <row r="5" spans="1:5" x14ac:dyDescent="0.35">
      <c r="A5" s="3">
        <v>3</v>
      </c>
      <c r="B5" s="7" t="s">
        <v>94</v>
      </c>
      <c r="C5" s="3" t="s">
        <v>116</v>
      </c>
      <c r="D5" s="3">
        <v>500</v>
      </c>
      <c r="E5" s="3" t="s">
        <v>118</v>
      </c>
    </row>
    <row r="6" spans="1:5" x14ac:dyDescent="0.35">
      <c r="A6" s="3">
        <v>4</v>
      </c>
      <c r="B6" s="7" t="s">
        <v>119</v>
      </c>
      <c r="C6" s="3" t="s">
        <v>82</v>
      </c>
      <c r="D6" s="3">
        <v>2</v>
      </c>
      <c r="E6" s="3" t="s">
        <v>120</v>
      </c>
    </row>
    <row r="7" spans="1:5" x14ac:dyDescent="0.35">
      <c r="A7" s="3">
        <v>5</v>
      </c>
      <c r="B7" s="7" t="s">
        <v>79</v>
      </c>
      <c r="C7" s="3" t="s">
        <v>82</v>
      </c>
      <c r="D7" s="3">
        <v>50</v>
      </c>
      <c r="E7" s="3" t="s">
        <v>121</v>
      </c>
    </row>
    <row r="8" spans="1:5" x14ac:dyDescent="0.35">
      <c r="A8" s="3">
        <v>6</v>
      </c>
      <c r="B8" s="13" t="s">
        <v>123</v>
      </c>
      <c r="C8" s="3" t="s">
        <v>82</v>
      </c>
      <c r="D8" s="3">
        <v>10</v>
      </c>
      <c r="E8" s="3" t="s">
        <v>122</v>
      </c>
    </row>
    <row r="9" spans="1:5" x14ac:dyDescent="0.35">
      <c r="A9" s="3">
        <v>7</v>
      </c>
      <c r="B9" s="7" t="s">
        <v>143</v>
      </c>
      <c r="C9" s="3" t="s">
        <v>82</v>
      </c>
      <c r="D9" s="3">
        <v>30</v>
      </c>
      <c r="E9" s="7"/>
    </row>
    <row r="10" spans="1:5" x14ac:dyDescent="0.35">
      <c r="A10" s="3">
        <v>8</v>
      </c>
      <c r="B10" s="7" t="s">
        <v>144</v>
      </c>
      <c r="C10" s="3" t="s">
        <v>82</v>
      </c>
      <c r="D10" s="3">
        <v>20</v>
      </c>
      <c r="E10" s="7"/>
    </row>
    <row r="11" spans="1:5" x14ac:dyDescent="0.35">
      <c r="A11" s="3">
        <v>9</v>
      </c>
      <c r="B11" s="7" t="s">
        <v>145</v>
      </c>
      <c r="C11" s="3" t="s">
        <v>82</v>
      </c>
      <c r="D11" s="3">
        <v>10</v>
      </c>
      <c r="E11" s="7"/>
    </row>
    <row r="12" spans="1:5" x14ac:dyDescent="0.35">
      <c r="A12" s="3">
        <v>10</v>
      </c>
      <c r="B12" s="7" t="s">
        <v>147</v>
      </c>
      <c r="C12" s="3" t="s">
        <v>82</v>
      </c>
      <c r="D12" s="3">
        <v>15</v>
      </c>
      <c r="E12" s="7"/>
    </row>
    <row r="13" spans="1:5" x14ac:dyDescent="0.35">
      <c r="A13" s="3">
        <v>11</v>
      </c>
      <c r="B13" s="10" t="s">
        <v>96</v>
      </c>
      <c r="C13" s="3" t="s">
        <v>82</v>
      </c>
      <c r="D13" s="3">
        <v>15</v>
      </c>
      <c r="E13" s="7" t="s">
        <v>161</v>
      </c>
    </row>
    <row r="14" spans="1:5" x14ac:dyDescent="0.35">
      <c r="A14" s="3">
        <v>12</v>
      </c>
      <c r="B14" s="10" t="s">
        <v>102</v>
      </c>
      <c r="C14" s="3" t="s">
        <v>82</v>
      </c>
      <c r="D14" s="3">
        <v>15</v>
      </c>
      <c r="E14" s="7"/>
    </row>
    <row r="15" spans="1:5" x14ac:dyDescent="0.35">
      <c r="A15" s="3">
        <v>13</v>
      </c>
      <c r="B15" s="10" t="s">
        <v>96</v>
      </c>
      <c r="C15" s="3" t="s">
        <v>82</v>
      </c>
      <c r="D15" s="3">
        <f>'Details 2'!G17</f>
        <v>10</v>
      </c>
      <c r="E15" s="7" t="s">
        <v>163</v>
      </c>
    </row>
  </sheetData>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E7E22-4F1C-4B57-9E20-1DF51C07D78D}">
  <sheetPr codeName="Sheet6"/>
  <dimension ref="A1:F61"/>
  <sheetViews>
    <sheetView tabSelected="1" topLeftCell="A45" workbookViewId="0">
      <selection activeCell="F62" sqref="F62"/>
    </sheetView>
  </sheetViews>
  <sheetFormatPr defaultRowHeight="14.5" x14ac:dyDescent="0.35"/>
  <cols>
    <col min="2" max="2" width="16.81640625" style="4" customWidth="1"/>
    <col min="3" max="3" width="27.81640625" style="4" customWidth="1"/>
    <col min="4" max="4" width="23.81640625" style="4" customWidth="1"/>
    <col min="5" max="5" width="21.453125" style="4" customWidth="1"/>
    <col min="6" max="6" width="42.26953125" style="4" customWidth="1"/>
  </cols>
  <sheetData>
    <row r="1" spans="1:6" ht="15.5" x14ac:dyDescent="0.35">
      <c r="A1" s="75" t="s">
        <v>1</v>
      </c>
      <c r="B1" s="75"/>
      <c r="C1" s="75"/>
      <c r="D1" s="75"/>
      <c r="E1" s="75"/>
      <c r="F1" s="75"/>
    </row>
    <row r="2" spans="1:6" s="2" customFormat="1" x14ac:dyDescent="0.35">
      <c r="A2" s="1" t="s">
        <v>2</v>
      </c>
      <c r="B2" s="1" t="s">
        <v>3</v>
      </c>
      <c r="C2" s="1" t="s">
        <v>4</v>
      </c>
      <c r="D2" s="1" t="s">
        <v>5</v>
      </c>
      <c r="E2" s="1" t="s">
        <v>6</v>
      </c>
      <c r="F2" s="1" t="s">
        <v>7</v>
      </c>
    </row>
    <row r="3" spans="1:6" x14ac:dyDescent="0.35">
      <c r="A3" s="3">
        <v>1</v>
      </c>
      <c r="B3" s="3" t="s">
        <v>8</v>
      </c>
      <c r="C3" s="3">
        <v>1</v>
      </c>
      <c r="D3" s="3" t="s">
        <v>9</v>
      </c>
      <c r="E3" s="3" t="s">
        <v>10</v>
      </c>
      <c r="F3" s="3"/>
    </row>
    <row r="4" spans="1:6" x14ac:dyDescent="0.35">
      <c r="A4" s="3">
        <v>2</v>
      </c>
      <c r="B4" s="3" t="s">
        <v>11</v>
      </c>
      <c r="C4" s="3">
        <v>1</v>
      </c>
      <c r="D4" s="3" t="s">
        <v>12</v>
      </c>
      <c r="E4" s="3" t="s">
        <v>10</v>
      </c>
      <c r="F4" s="3"/>
    </row>
    <row r="5" spans="1:6" x14ac:dyDescent="0.35">
      <c r="A5" s="3">
        <v>3</v>
      </c>
      <c r="B5" s="3" t="s">
        <v>13</v>
      </c>
      <c r="C5" s="3">
        <v>1</v>
      </c>
      <c r="D5" s="3" t="s">
        <v>14</v>
      </c>
      <c r="E5" s="3" t="s">
        <v>15</v>
      </c>
      <c r="F5" s="3"/>
    </row>
    <row r="6" spans="1:6" x14ac:dyDescent="0.35">
      <c r="A6" s="3">
        <v>4</v>
      </c>
      <c r="B6" s="3" t="s">
        <v>16</v>
      </c>
      <c r="C6" s="3">
        <v>1</v>
      </c>
      <c r="D6" s="3" t="s">
        <v>14</v>
      </c>
      <c r="E6" s="3" t="s">
        <v>15</v>
      </c>
      <c r="F6" s="3"/>
    </row>
    <row r="7" spans="1:6" x14ac:dyDescent="0.35">
      <c r="A7" s="3">
        <v>5</v>
      </c>
      <c r="B7" s="3" t="s">
        <v>17</v>
      </c>
      <c r="C7" s="3">
        <v>1</v>
      </c>
      <c r="D7" s="3" t="s">
        <v>14</v>
      </c>
      <c r="E7" s="3" t="s">
        <v>15</v>
      </c>
      <c r="F7" s="3"/>
    </row>
    <row r="8" spans="1:6" x14ac:dyDescent="0.35">
      <c r="A8" s="3">
        <v>6</v>
      </c>
      <c r="B8" s="3" t="s">
        <v>18</v>
      </c>
      <c r="C8" s="3">
        <v>1</v>
      </c>
      <c r="D8" s="3" t="s">
        <v>19</v>
      </c>
      <c r="E8" s="3" t="s">
        <v>15</v>
      </c>
      <c r="F8" s="3"/>
    </row>
    <row r="9" spans="1:6" x14ac:dyDescent="0.35">
      <c r="A9" s="3">
        <v>7</v>
      </c>
      <c r="B9" s="3" t="s">
        <v>20</v>
      </c>
      <c r="C9" s="3">
        <v>1</v>
      </c>
      <c r="D9" s="3" t="s">
        <v>19</v>
      </c>
      <c r="E9" s="3" t="s">
        <v>15</v>
      </c>
      <c r="F9" s="3"/>
    </row>
    <row r="10" spans="1:6" x14ac:dyDescent="0.35">
      <c r="A10" s="3">
        <v>8</v>
      </c>
      <c r="B10" s="3" t="s">
        <v>21</v>
      </c>
      <c r="C10" s="3">
        <v>1</v>
      </c>
      <c r="D10" s="3" t="s">
        <v>22</v>
      </c>
      <c r="E10" s="3" t="s">
        <v>10</v>
      </c>
      <c r="F10" s="3" t="s">
        <v>23</v>
      </c>
    </row>
    <row r="11" spans="1:6" x14ac:dyDescent="0.35">
      <c r="A11" s="3">
        <v>9</v>
      </c>
      <c r="B11" s="3" t="s">
        <v>24</v>
      </c>
      <c r="C11" s="3">
        <v>1</v>
      </c>
      <c r="D11" s="3" t="s">
        <v>14</v>
      </c>
      <c r="E11" s="3" t="s">
        <v>15</v>
      </c>
      <c r="F11" s="3"/>
    </row>
    <row r="12" spans="1:6" x14ac:dyDescent="0.35">
      <c r="A12" s="3">
        <v>10</v>
      </c>
      <c r="B12" s="3" t="s">
        <v>25</v>
      </c>
      <c r="C12" s="3">
        <v>1</v>
      </c>
      <c r="D12" s="3" t="s">
        <v>19</v>
      </c>
      <c r="E12" s="3" t="s">
        <v>15</v>
      </c>
      <c r="F12" s="3"/>
    </row>
    <row r="13" spans="1:6" x14ac:dyDescent="0.35">
      <c r="A13" s="3">
        <v>11</v>
      </c>
      <c r="B13" s="3" t="s">
        <v>26</v>
      </c>
      <c r="C13" s="3">
        <v>1</v>
      </c>
      <c r="D13" s="3" t="s">
        <v>14</v>
      </c>
      <c r="E13" s="3" t="s">
        <v>15</v>
      </c>
      <c r="F13" s="3"/>
    </row>
    <row r="14" spans="1:6" x14ac:dyDescent="0.35">
      <c r="A14" s="3">
        <v>12</v>
      </c>
      <c r="B14" s="3" t="s">
        <v>27</v>
      </c>
      <c r="C14" s="3">
        <v>1</v>
      </c>
      <c r="D14" s="3" t="s">
        <v>9</v>
      </c>
      <c r="E14" s="3" t="s">
        <v>10</v>
      </c>
      <c r="F14" s="3"/>
    </row>
    <row r="15" spans="1:6" x14ac:dyDescent="0.35">
      <c r="A15" s="3">
        <v>13</v>
      </c>
      <c r="B15" s="3" t="s">
        <v>28</v>
      </c>
      <c r="C15" s="3">
        <v>1</v>
      </c>
      <c r="D15" s="3" t="s">
        <v>19</v>
      </c>
      <c r="E15" s="3" t="s">
        <v>15</v>
      </c>
      <c r="F15" s="3"/>
    </row>
    <row r="16" spans="1:6" x14ac:dyDescent="0.35">
      <c r="A16" s="3">
        <v>14</v>
      </c>
      <c r="B16" s="3" t="s">
        <v>29</v>
      </c>
      <c r="C16" s="3">
        <v>1</v>
      </c>
      <c r="D16" s="3" t="s">
        <v>14</v>
      </c>
      <c r="E16" s="3" t="s">
        <v>15</v>
      </c>
      <c r="F16" s="3"/>
    </row>
    <row r="17" spans="1:6" x14ac:dyDescent="0.35">
      <c r="A17" s="3">
        <v>15</v>
      </c>
      <c r="B17" s="3" t="s">
        <v>30</v>
      </c>
      <c r="C17" s="3">
        <v>1</v>
      </c>
      <c r="D17" s="3" t="s">
        <v>19</v>
      </c>
      <c r="E17" s="3" t="s">
        <v>15</v>
      </c>
      <c r="F17" s="3"/>
    </row>
    <row r="18" spans="1:6" x14ac:dyDescent="0.35">
      <c r="A18" s="3">
        <v>16</v>
      </c>
      <c r="B18" s="3" t="s">
        <v>31</v>
      </c>
      <c r="C18" s="3">
        <v>1</v>
      </c>
      <c r="D18" s="3" t="s">
        <v>14</v>
      </c>
      <c r="E18" s="3" t="s">
        <v>15</v>
      </c>
      <c r="F18" s="3"/>
    </row>
    <row r="19" spans="1:6" x14ac:dyDescent="0.35">
      <c r="A19" s="3">
        <v>17</v>
      </c>
      <c r="B19" s="3" t="s">
        <v>32</v>
      </c>
      <c r="C19" s="3">
        <v>1</v>
      </c>
      <c r="D19" s="3" t="s">
        <v>14</v>
      </c>
      <c r="E19" s="3" t="s">
        <v>15</v>
      </c>
      <c r="F19" s="3"/>
    </row>
    <row r="20" spans="1:6" x14ac:dyDescent="0.35">
      <c r="A20" s="3">
        <v>18</v>
      </c>
      <c r="B20" s="3" t="s">
        <v>33</v>
      </c>
      <c r="C20" s="3">
        <v>1</v>
      </c>
      <c r="D20" s="3" t="s">
        <v>34</v>
      </c>
      <c r="E20" s="3" t="s">
        <v>10</v>
      </c>
      <c r="F20" s="3"/>
    </row>
    <row r="21" spans="1:6" x14ac:dyDescent="0.35">
      <c r="A21" s="3">
        <v>19</v>
      </c>
      <c r="B21" s="3" t="s">
        <v>35</v>
      </c>
      <c r="C21" s="3">
        <v>1</v>
      </c>
      <c r="D21" s="3" t="s">
        <v>19</v>
      </c>
      <c r="E21" s="3" t="s">
        <v>15</v>
      </c>
      <c r="F21" s="3"/>
    </row>
    <row r="22" spans="1:6" x14ac:dyDescent="0.35">
      <c r="A22" s="3">
        <v>20</v>
      </c>
      <c r="B22" s="3" t="s">
        <v>36</v>
      </c>
      <c r="C22" s="3">
        <v>1</v>
      </c>
      <c r="D22" s="3" t="s">
        <v>19</v>
      </c>
      <c r="E22" s="3" t="s">
        <v>15</v>
      </c>
      <c r="F22" s="3"/>
    </row>
    <row r="23" spans="1:6" x14ac:dyDescent="0.35">
      <c r="A23" s="3">
        <v>21</v>
      </c>
      <c r="B23" s="3" t="s">
        <v>37</v>
      </c>
      <c r="C23" s="3">
        <v>1</v>
      </c>
      <c r="D23" s="3" t="s">
        <v>34</v>
      </c>
      <c r="E23" s="3" t="s">
        <v>10</v>
      </c>
      <c r="F23" s="3"/>
    </row>
    <row r="24" spans="1:6" x14ac:dyDescent="0.35">
      <c r="A24" s="3">
        <v>22</v>
      </c>
      <c r="B24" s="3" t="s">
        <v>38</v>
      </c>
      <c r="C24" s="3">
        <v>1</v>
      </c>
      <c r="D24" s="3" t="s">
        <v>34</v>
      </c>
      <c r="E24" s="3" t="s">
        <v>10</v>
      </c>
      <c r="F24" s="3"/>
    </row>
    <row r="25" spans="1:6" x14ac:dyDescent="0.35">
      <c r="A25" s="3">
        <v>23</v>
      </c>
      <c r="B25" s="3" t="s">
        <v>39</v>
      </c>
      <c r="C25" s="3">
        <v>1</v>
      </c>
      <c r="D25" s="3" t="s">
        <v>34</v>
      </c>
      <c r="E25" s="3" t="s">
        <v>10</v>
      </c>
      <c r="F25" s="3"/>
    </row>
    <row r="26" spans="1:6" x14ac:dyDescent="0.35">
      <c r="A26" s="3">
        <v>24</v>
      </c>
      <c r="B26" s="3" t="s">
        <v>40</v>
      </c>
      <c r="C26" s="3">
        <v>1</v>
      </c>
      <c r="D26" s="3" t="s">
        <v>19</v>
      </c>
      <c r="E26" s="3" t="s">
        <v>15</v>
      </c>
      <c r="F26" s="3"/>
    </row>
    <row r="27" spans="1:6" x14ac:dyDescent="0.35">
      <c r="A27" s="3">
        <v>25</v>
      </c>
      <c r="B27" s="3" t="s">
        <v>41</v>
      </c>
      <c r="C27" s="3">
        <v>1</v>
      </c>
      <c r="D27" s="3" t="s">
        <v>19</v>
      </c>
      <c r="E27" s="3" t="s">
        <v>15</v>
      </c>
      <c r="F27" s="3"/>
    </row>
    <row r="28" spans="1:6" x14ac:dyDescent="0.35">
      <c r="A28" s="3">
        <v>26</v>
      </c>
      <c r="B28" s="3" t="s">
        <v>42</v>
      </c>
      <c r="C28" s="3">
        <v>1</v>
      </c>
      <c r="D28" s="3" t="s">
        <v>34</v>
      </c>
      <c r="E28" s="3" t="s">
        <v>10</v>
      </c>
      <c r="F28" s="3"/>
    </row>
    <row r="29" spans="1:6" x14ac:dyDescent="0.35">
      <c r="A29" s="3">
        <v>27</v>
      </c>
      <c r="B29" s="3" t="s">
        <v>43</v>
      </c>
      <c r="C29" s="3">
        <v>1</v>
      </c>
      <c r="D29" s="3" t="s">
        <v>22</v>
      </c>
      <c r="E29" s="3" t="s">
        <v>15</v>
      </c>
      <c r="F29" s="3"/>
    </row>
    <row r="30" spans="1:6" x14ac:dyDescent="0.35">
      <c r="A30" s="3">
        <v>28</v>
      </c>
      <c r="B30" s="3" t="s">
        <v>44</v>
      </c>
      <c r="C30" s="3">
        <v>1</v>
      </c>
      <c r="D30" s="3" t="s">
        <v>22</v>
      </c>
      <c r="E30" s="3" t="s">
        <v>15</v>
      </c>
      <c r="F30" s="3"/>
    </row>
    <row r="31" spans="1:6" x14ac:dyDescent="0.35">
      <c r="A31" s="3">
        <v>29</v>
      </c>
      <c r="B31" s="3" t="s">
        <v>45</v>
      </c>
      <c r="C31" s="3">
        <v>1</v>
      </c>
      <c r="D31" s="3" t="s">
        <v>34</v>
      </c>
      <c r="E31" s="3" t="s">
        <v>10</v>
      </c>
      <c r="F31" s="3"/>
    </row>
    <row r="32" spans="1:6" x14ac:dyDescent="0.35">
      <c r="A32" s="3">
        <v>30</v>
      </c>
      <c r="B32" s="3" t="s">
        <v>46</v>
      </c>
      <c r="C32" s="3">
        <v>1</v>
      </c>
      <c r="D32" s="3" t="s">
        <v>34</v>
      </c>
      <c r="E32" s="3" t="s">
        <v>10</v>
      </c>
      <c r="F32" s="3"/>
    </row>
    <row r="33" spans="1:6" x14ac:dyDescent="0.35">
      <c r="A33" s="3">
        <v>31</v>
      </c>
      <c r="B33" s="3" t="s">
        <v>46</v>
      </c>
      <c r="C33" s="3">
        <v>1</v>
      </c>
      <c r="D33" s="3" t="s">
        <v>9</v>
      </c>
      <c r="E33" s="3" t="s">
        <v>10</v>
      </c>
      <c r="F33" s="3"/>
    </row>
    <row r="34" spans="1:6" x14ac:dyDescent="0.35">
      <c r="A34" s="3">
        <v>32</v>
      </c>
      <c r="B34" s="3" t="s">
        <v>47</v>
      </c>
      <c r="C34" s="3">
        <v>1</v>
      </c>
      <c r="D34" s="3" t="s">
        <v>34</v>
      </c>
      <c r="E34" s="3" t="s">
        <v>10</v>
      </c>
      <c r="F34" s="3"/>
    </row>
    <row r="35" spans="1:6" x14ac:dyDescent="0.35">
      <c r="A35" s="3">
        <v>33</v>
      </c>
      <c r="B35" s="3" t="s">
        <v>48</v>
      </c>
      <c r="C35" s="3">
        <v>1</v>
      </c>
      <c r="D35" s="3" t="s">
        <v>9</v>
      </c>
      <c r="E35" s="3" t="s">
        <v>10</v>
      </c>
      <c r="F35" s="3"/>
    </row>
    <row r="36" spans="1:6" x14ac:dyDescent="0.35">
      <c r="A36" s="3">
        <v>34</v>
      </c>
      <c r="B36" s="3" t="s">
        <v>48</v>
      </c>
      <c r="C36" s="3">
        <v>1</v>
      </c>
      <c r="D36" s="3" t="s">
        <v>22</v>
      </c>
      <c r="E36" s="3" t="s">
        <v>15</v>
      </c>
      <c r="F36" s="3"/>
    </row>
    <row r="37" spans="1:6" x14ac:dyDescent="0.35">
      <c r="A37" s="3">
        <v>35</v>
      </c>
      <c r="B37" s="3" t="s">
        <v>49</v>
      </c>
      <c r="C37" s="3">
        <v>1</v>
      </c>
      <c r="D37" s="3" t="s">
        <v>34</v>
      </c>
      <c r="E37" s="3" t="s">
        <v>10</v>
      </c>
      <c r="F37" s="3"/>
    </row>
    <row r="38" spans="1:6" x14ac:dyDescent="0.35">
      <c r="A38" s="3">
        <v>36</v>
      </c>
      <c r="B38" s="3" t="s">
        <v>50</v>
      </c>
      <c r="C38" s="3">
        <v>1</v>
      </c>
      <c r="D38" s="3" t="s">
        <v>22</v>
      </c>
      <c r="E38" s="3" t="s">
        <v>15</v>
      </c>
      <c r="F38" s="3"/>
    </row>
    <row r="39" spans="1:6" x14ac:dyDescent="0.35">
      <c r="A39" s="3">
        <v>37</v>
      </c>
      <c r="B39" s="3" t="s">
        <v>51</v>
      </c>
      <c r="C39" s="3">
        <v>1</v>
      </c>
      <c r="D39" s="3" t="s">
        <v>22</v>
      </c>
      <c r="E39" s="3" t="s">
        <v>15</v>
      </c>
      <c r="F39" s="3"/>
    </row>
    <row r="40" spans="1:6" x14ac:dyDescent="0.35">
      <c r="A40" s="3">
        <v>38</v>
      </c>
      <c r="B40" s="3" t="s">
        <v>52</v>
      </c>
      <c r="C40" s="3">
        <v>1</v>
      </c>
      <c r="D40" s="3" t="s">
        <v>34</v>
      </c>
      <c r="E40" s="3" t="s">
        <v>10</v>
      </c>
      <c r="F40" s="3"/>
    </row>
    <row r="41" spans="1:6" x14ac:dyDescent="0.35">
      <c r="A41" s="3">
        <v>39</v>
      </c>
      <c r="B41" s="3" t="s">
        <v>53</v>
      </c>
      <c r="C41" s="3">
        <v>1</v>
      </c>
      <c r="D41" s="3" t="s">
        <v>9</v>
      </c>
      <c r="E41" s="3" t="s">
        <v>10</v>
      </c>
      <c r="F41" s="3"/>
    </row>
    <row r="42" spans="1:6" x14ac:dyDescent="0.35">
      <c r="A42" s="3">
        <v>40</v>
      </c>
      <c r="B42" s="3" t="s">
        <v>54</v>
      </c>
      <c r="C42" s="3">
        <v>1</v>
      </c>
      <c r="D42" s="3" t="s">
        <v>14</v>
      </c>
      <c r="E42" s="3" t="s">
        <v>15</v>
      </c>
      <c r="F42" s="3"/>
    </row>
    <row r="43" spans="1:6" x14ac:dyDescent="0.35">
      <c r="A43" s="3">
        <v>41</v>
      </c>
      <c r="B43" s="3" t="s">
        <v>55</v>
      </c>
      <c r="C43" s="3">
        <v>1</v>
      </c>
      <c r="D43" s="3" t="s">
        <v>14</v>
      </c>
      <c r="E43" s="3" t="s">
        <v>15</v>
      </c>
      <c r="F43" s="3"/>
    </row>
    <row r="44" spans="1:6" x14ac:dyDescent="0.35">
      <c r="A44" s="3">
        <v>42</v>
      </c>
      <c r="B44" s="3" t="s">
        <v>55</v>
      </c>
      <c r="C44" s="3">
        <v>1</v>
      </c>
      <c r="D44" s="3" t="s">
        <v>19</v>
      </c>
      <c r="E44" s="3" t="s">
        <v>15</v>
      </c>
      <c r="F44" s="3"/>
    </row>
    <row r="45" spans="1:6" x14ac:dyDescent="0.35">
      <c r="A45" s="3">
        <v>43</v>
      </c>
      <c r="B45" s="3" t="s">
        <v>56</v>
      </c>
      <c r="C45" s="3">
        <v>1</v>
      </c>
      <c r="D45" s="3" t="s">
        <v>14</v>
      </c>
      <c r="E45" s="3" t="s">
        <v>15</v>
      </c>
      <c r="F45" s="3"/>
    </row>
    <row r="46" spans="1:6" x14ac:dyDescent="0.35">
      <c r="A46" s="3">
        <v>44</v>
      </c>
      <c r="B46" s="3" t="s">
        <v>57</v>
      </c>
      <c r="C46" s="3">
        <v>1</v>
      </c>
      <c r="D46" s="3" t="s">
        <v>22</v>
      </c>
      <c r="E46" s="3" t="s">
        <v>15</v>
      </c>
      <c r="F46" s="3"/>
    </row>
    <row r="47" spans="1:6" x14ac:dyDescent="0.35">
      <c r="A47" s="3">
        <v>45</v>
      </c>
      <c r="B47" s="3" t="s">
        <v>58</v>
      </c>
      <c r="C47" s="3">
        <v>1</v>
      </c>
      <c r="D47" s="3" t="s">
        <v>22</v>
      </c>
      <c r="E47" s="3" t="s">
        <v>15</v>
      </c>
      <c r="F47" s="3"/>
    </row>
    <row r="48" spans="1:6" x14ac:dyDescent="0.35">
      <c r="A48" s="3">
        <v>46</v>
      </c>
      <c r="B48" s="3" t="s">
        <v>59</v>
      </c>
      <c r="C48" s="3">
        <v>1</v>
      </c>
      <c r="D48" s="3" t="s">
        <v>22</v>
      </c>
      <c r="E48" s="3" t="s">
        <v>15</v>
      </c>
      <c r="F48" s="3"/>
    </row>
    <row r="49" spans="1:6" x14ac:dyDescent="0.35">
      <c r="A49" s="3">
        <v>47</v>
      </c>
      <c r="B49" s="3" t="s">
        <v>60</v>
      </c>
      <c r="C49" s="3">
        <v>1</v>
      </c>
      <c r="D49" s="3" t="s">
        <v>22</v>
      </c>
      <c r="E49" s="3" t="s">
        <v>15</v>
      </c>
      <c r="F49" s="3"/>
    </row>
    <row r="50" spans="1:6" x14ac:dyDescent="0.35">
      <c r="A50" s="3">
        <v>48</v>
      </c>
      <c r="B50" s="3" t="s">
        <v>61</v>
      </c>
      <c r="C50" s="3">
        <v>1</v>
      </c>
      <c r="D50" s="3" t="s">
        <v>22</v>
      </c>
      <c r="E50" s="3" t="s">
        <v>15</v>
      </c>
      <c r="F50" s="3"/>
    </row>
    <row r="51" spans="1:6" x14ac:dyDescent="0.35">
      <c r="A51" s="3">
        <v>49</v>
      </c>
      <c r="B51" s="3" t="s">
        <v>62</v>
      </c>
      <c r="C51" s="3">
        <v>1</v>
      </c>
      <c r="D51" s="3" t="s">
        <v>22</v>
      </c>
      <c r="E51" s="3" t="s">
        <v>15</v>
      </c>
      <c r="F51" s="3"/>
    </row>
    <row r="52" spans="1:6" x14ac:dyDescent="0.35">
      <c r="A52" s="3">
        <v>50</v>
      </c>
      <c r="B52" s="3" t="s">
        <v>63</v>
      </c>
      <c r="C52" s="3">
        <v>1</v>
      </c>
      <c r="D52" s="3" t="s">
        <v>9</v>
      </c>
      <c r="E52" s="3" t="s">
        <v>10</v>
      </c>
      <c r="F52" s="3" t="s">
        <v>64</v>
      </c>
    </row>
    <row r="53" spans="1:6" x14ac:dyDescent="0.35">
      <c r="A53" s="3">
        <v>51</v>
      </c>
      <c r="B53" s="3" t="s">
        <v>65</v>
      </c>
      <c r="C53" s="3">
        <v>1</v>
      </c>
      <c r="D53" s="3" t="s">
        <v>22</v>
      </c>
      <c r="E53" s="3" t="s">
        <v>15</v>
      </c>
      <c r="F53" s="3"/>
    </row>
    <row r="54" spans="1:6" x14ac:dyDescent="0.35">
      <c r="A54" s="3">
        <v>52</v>
      </c>
      <c r="B54" s="3" t="s">
        <v>66</v>
      </c>
      <c r="C54" s="3">
        <v>1</v>
      </c>
      <c r="D54" s="3" t="s">
        <v>22</v>
      </c>
      <c r="E54" s="3" t="s">
        <v>15</v>
      </c>
      <c r="F54" s="3"/>
    </row>
    <row r="55" spans="1:6" x14ac:dyDescent="0.35">
      <c r="A55" s="3">
        <v>53</v>
      </c>
      <c r="B55" s="3" t="s">
        <v>67</v>
      </c>
      <c r="C55" s="3">
        <v>1</v>
      </c>
      <c r="D55" s="3" t="s">
        <v>22</v>
      </c>
      <c r="E55" s="3" t="s">
        <v>15</v>
      </c>
      <c r="F55" s="3"/>
    </row>
    <row r="56" spans="1:6" x14ac:dyDescent="0.35">
      <c r="A56" s="3">
        <v>54</v>
      </c>
      <c r="B56" s="3" t="s">
        <v>68</v>
      </c>
      <c r="C56" s="3">
        <v>1</v>
      </c>
      <c r="D56" s="3" t="s">
        <v>22</v>
      </c>
      <c r="E56" s="3" t="s">
        <v>15</v>
      </c>
      <c r="F56" s="3"/>
    </row>
    <row r="57" spans="1:6" x14ac:dyDescent="0.35">
      <c r="C57" s="5">
        <f>SUM(C3:C56)</f>
        <v>54</v>
      </c>
    </row>
    <row r="59" spans="1:6" x14ac:dyDescent="0.35">
      <c r="B59" s="76" t="s">
        <v>69</v>
      </c>
      <c r="C59" s="76"/>
      <c r="D59" s="6">
        <f>D61+D60</f>
        <v>54</v>
      </c>
    </row>
    <row r="60" spans="1:6" x14ac:dyDescent="0.35">
      <c r="B60" s="76" t="s">
        <v>15</v>
      </c>
      <c r="C60" s="76"/>
      <c r="D60" s="6">
        <f>SUMIF($E$3:$E$56,B60,$C$3:$C$56)</f>
        <v>36</v>
      </c>
    </row>
    <row r="61" spans="1:6" x14ac:dyDescent="0.35">
      <c r="B61" s="76" t="s">
        <v>10</v>
      </c>
      <c r="C61" s="76"/>
      <c r="D61" s="6">
        <f>SUMIF($E$3:$E$56,B61,$C$3:$C$56)</f>
        <v>18</v>
      </c>
    </row>
  </sheetData>
  <mergeCells count="4">
    <mergeCell ref="A1:F1"/>
    <mergeCell ref="B59:C59"/>
    <mergeCell ref="B60:C60"/>
    <mergeCell ref="B61:C6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BOQ  Final</vt:lpstr>
      <vt:lpstr>Audit</vt:lpstr>
      <vt:lpstr>Drawing</vt:lpstr>
      <vt:lpstr>Details</vt:lpstr>
      <vt:lpstr>Details 2</vt:lpstr>
      <vt:lpstr>Stock</vt:lpstr>
      <vt:lpstr>Missing Pole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Abhishek Tripathi</dc:creator>
  <cp:lastModifiedBy>Vinay Jindal</cp:lastModifiedBy>
  <dcterms:created xsi:type="dcterms:W3CDTF">2015-06-05T18:17:20Z</dcterms:created>
  <dcterms:modified xsi:type="dcterms:W3CDTF">2026-09-07T07:33:14Z</dcterms:modified>
</cp:coreProperties>
</file>